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2"/>
  </bookViews>
  <sheets>
    <sheet name="METAS DELEG. RT_2024" sheetId="7" r:id="rId1"/>
    <sheet name="METAS X UMF RT 2024" sheetId="1" r:id="rId2"/>
    <sheet name="Piramide RT" sheetId="9" r:id="rId3"/>
    <sheet name="META DELEG EG_2024" sheetId="6" r:id="rId4"/>
    <sheet name="METAS X UMF EG 2024" sheetId="3" r:id="rId5"/>
    <sheet name="Piramide EG" sheetId="8" r:id="rId6"/>
    <sheet name="UMAE EG" sheetId="4" r:id="rId7"/>
    <sheet name="UMAE RT" sheetId="5" r:id="rId8"/>
  </sheets>
  <definedNames>
    <definedName name="_xlnm._FilterDatabase" localSheetId="3" hidden="1">'META DELEG EG_2024'!$A$4:$N$40</definedName>
    <definedName name="NivelCP01" localSheetId="5">#REF!</definedName>
    <definedName name="NivelCP01" localSheetId="2">#REF!</definedName>
    <definedName name="NivelCP01">#REF!</definedName>
    <definedName name="NivelCPO2" localSheetId="2">#REF!</definedName>
    <definedName name="NivelCPO2">#REF!</definedName>
    <definedName name="PeriodoCP01" localSheetId="2">#REF!</definedName>
    <definedName name="PeriodoCP01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G3" i="1"/>
  <c r="AF3" i="1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G3" i="3"/>
  <c r="AF3" i="3"/>
  <c r="AG39" i="3" l="1"/>
  <c r="AF39" i="3"/>
  <c r="AF37" i="1"/>
  <c r="AH26" i="1" l="1"/>
  <c r="AH36" i="1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G39" i="3"/>
  <c r="F37" i="1"/>
  <c r="AH4" i="1"/>
  <c r="AH6" i="1"/>
  <c r="AH7" i="1"/>
  <c r="AH12" i="1"/>
  <c r="AH13" i="1"/>
  <c r="AH14" i="1"/>
  <c r="AH15" i="1"/>
  <c r="AH16" i="1"/>
  <c r="AH20" i="1"/>
  <c r="AH22" i="1"/>
  <c r="AH24" i="1"/>
  <c r="AH28" i="1"/>
  <c r="AH29" i="1"/>
  <c r="AH30" i="1"/>
  <c r="AH31" i="1"/>
  <c r="AH32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H25" i="1" l="1"/>
  <c r="AH5" i="1"/>
  <c r="AH10" i="1"/>
  <c r="AH18" i="1"/>
  <c r="AH17" i="1"/>
  <c r="AH33" i="1"/>
  <c r="AH21" i="1"/>
  <c r="AH27" i="1"/>
  <c r="AH34" i="1"/>
  <c r="AH35" i="1"/>
  <c r="AH19" i="1"/>
  <c r="AH11" i="1"/>
  <c r="AH8" i="1"/>
  <c r="AH23" i="1"/>
  <c r="AH9" i="1"/>
  <c r="AH3" i="3"/>
  <c r="AH30" i="3"/>
  <c r="AH22" i="3"/>
  <c r="AH14" i="3"/>
  <c r="AH6" i="3"/>
  <c r="AH29" i="3"/>
  <c r="AH5" i="3"/>
  <c r="AH37" i="3"/>
  <c r="AH21" i="3"/>
  <c r="AH13" i="3"/>
  <c r="AH36" i="3"/>
  <c r="AH28" i="3"/>
  <c r="AH20" i="3"/>
  <c r="AH12" i="3"/>
  <c r="AH4" i="3"/>
  <c r="AH34" i="3"/>
  <c r="AH26" i="3"/>
  <c r="AH18" i="3"/>
  <c r="AH10" i="3"/>
  <c r="AH35" i="3"/>
  <c r="AH27" i="3"/>
  <c r="AH19" i="3"/>
  <c r="AH11" i="3"/>
  <c r="AH25" i="3"/>
  <c r="AH17" i="3"/>
  <c r="AH32" i="3"/>
  <c r="AH24" i="3"/>
  <c r="AH16" i="3"/>
  <c r="AH8" i="3"/>
  <c r="AH33" i="3"/>
  <c r="AH9" i="3"/>
  <c r="AH31" i="3"/>
  <c r="AH23" i="3"/>
  <c r="AH15" i="3"/>
  <c r="AH7" i="3"/>
  <c r="AG37" i="1"/>
  <c r="AH3" i="1"/>
  <c r="E24" i="5"/>
  <c r="AH37" i="1" l="1"/>
  <c r="AH39" i="3"/>
</calcChain>
</file>

<file path=xl/sharedStrings.xml><?xml version="1.0" encoding="utf-8"?>
<sst xmlns="http://schemas.openxmlformats.org/spreadsheetml/2006/main" count="608" uniqueCount="204">
  <si>
    <t>H. E. C. M.N. OCCIDENTE, JAL.</t>
  </si>
  <si>
    <t>JAL</t>
  </si>
  <si>
    <t>H. G. Z. 42 PUERTO VALLARTA</t>
  </si>
  <si>
    <t>HGZ NO. 33 BAHIA DE BANDERAS</t>
  </si>
  <si>
    <t>NAY</t>
  </si>
  <si>
    <t>U. M. F. NO. 19 MEZCALES</t>
  </si>
  <si>
    <t>U. M. F. NO. 24 TEPIC</t>
  </si>
  <si>
    <t>U. M. F. NO. 27 SAN JOSE DEL VALLE, NAYARIT</t>
  </si>
  <si>
    <t>H. G. Z. 1 TEPIC</t>
  </si>
  <si>
    <t>U. M. F. NO. 25 TEPIC</t>
  </si>
  <si>
    <t>U. M. F. NO. 5 TEPIC</t>
  </si>
  <si>
    <t>U. M. F. NO. 26 XALISCO</t>
  </si>
  <si>
    <t>H. G. S. 10 SANTIAGO IXCUINT</t>
  </si>
  <si>
    <t>U.M.F. NO. 10 SANTIAGO IXCUINT</t>
  </si>
  <si>
    <t>U.M.F. NO. 6 ACAPONETA</t>
  </si>
  <si>
    <t>U. M. A. A.  NO. 272 TEPIC</t>
  </si>
  <si>
    <t>U. M. F. NO. 14 COMPOSTELA</t>
  </si>
  <si>
    <t>U.M.F. NO. 8 TUXPAN</t>
  </si>
  <si>
    <t>U. M. F. NO. 2 FRANCISCO I. MADERO</t>
  </si>
  <si>
    <t>U. M. F. NO. 22 SAN JUAN DE ABAJO</t>
  </si>
  <si>
    <t>U.M.F. NO. 15 LAS VARAS</t>
  </si>
  <si>
    <t>U. M. F. NO. 16 LA PE?ITA DE JALTEMBA</t>
  </si>
  <si>
    <t>U. M. F. NO. 9 RUIZ</t>
  </si>
  <si>
    <t>U. M. F. NO. 18 IXTLAN DEL RIO</t>
  </si>
  <si>
    <t>U. M. F. NO. 7 TECUALA</t>
  </si>
  <si>
    <t>U. M. F. NO. 4 VILLA HIDALGO</t>
  </si>
  <si>
    <t>U. M. F. NO. 17 AHUACATLAN</t>
  </si>
  <si>
    <t>U. M. F. NO. 13 SAN BLAS</t>
  </si>
  <si>
    <t>H. G. S. 15 LAS VARAS</t>
  </si>
  <si>
    <t>H. G. S. 6 ACAPONETA</t>
  </si>
  <si>
    <t>U. M. F. NO. 12 AUTAN</t>
  </si>
  <si>
    <t>U. M. F. NO. 3 EL CORA</t>
  </si>
  <si>
    <t>H. G. S. 8 TUXPAN</t>
  </si>
  <si>
    <t>U. M. F. NO. 20 C.F.E.</t>
  </si>
  <si>
    <t>U. M. F. NO. 11 YAGO</t>
  </si>
  <si>
    <t xml:space="preserve"># Unidad </t>
  </si>
  <si>
    <t>OOAD Tramitadora</t>
  </si>
  <si>
    <t>Unidad Expedidora</t>
  </si>
  <si>
    <t>OOAD Expedidora</t>
  </si>
  <si>
    <t>Nivel</t>
  </si>
  <si>
    <t>Distribución Mensual de la Meta 2024 de Días Subsidiados en Riesgos de Trabajo por Unidad</t>
  </si>
  <si>
    <t>Meta 2024</t>
  </si>
  <si>
    <t>Distribución Mensual de la Meta 2024 de Días Subsidiados en Enfermedad General por Unidad</t>
  </si>
  <si>
    <t>no.</t>
  </si>
  <si>
    <t>H. GINEC. OBST. C. M. N. OCCIDENTE, JAL.</t>
  </si>
  <si>
    <t>U. M. F. NO. 21 PIMIENTILLO</t>
  </si>
  <si>
    <t>Meta de Días de Incapacidad con Derecho a Subsidio por Enfermedad General para Unidades Médicas de Alta Especialidad (UMAE)</t>
  </si>
  <si>
    <t>GRUPO UMAE</t>
  </si>
  <si>
    <t>UMAE</t>
  </si>
  <si>
    <t>CVE</t>
  </si>
  <si>
    <t>UMAE VICTORIO DE LA FUENTE</t>
  </si>
  <si>
    <t>H. TRAUM. MAGDALENA DE LAS SALINAS</t>
  </si>
  <si>
    <t>351401260206</t>
  </si>
  <si>
    <t>U. M. F. R. NORTE MAGDALENA DE LAS SALINAS</t>
  </si>
  <si>
    <t>352002260223</t>
  </si>
  <si>
    <t>H. ORT. MAGDALENA DE LAS SALINAS</t>
  </si>
  <si>
    <t>352101260223</t>
  </si>
  <si>
    <t>U. M. F. R. CENTRO CONJUNTO COLONIA, D. F.</t>
  </si>
  <si>
    <t>352001260223</t>
  </si>
  <si>
    <t>UMAE CMN NORESTE</t>
  </si>
  <si>
    <t>H. TRAUM. ORT. 21 MONTERREY, N. L.</t>
  </si>
  <si>
    <t>201401260223</t>
  </si>
  <si>
    <t>H. E. 25 MONTERREY N. L.</t>
  </si>
  <si>
    <t>201901260223</t>
  </si>
  <si>
    <t>H. E. 34  MONTERREY, N. L.</t>
  </si>
  <si>
    <t>201902260223</t>
  </si>
  <si>
    <t>H. GINEC. OBST. 23 MONTERREY, N. L.</t>
  </si>
  <si>
    <t>201301260223</t>
  </si>
  <si>
    <t>U. M. F. R. 1 MONTERREY, N.L.</t>
  </si>
  <si>
    <t>202001260223</t>
  </si>
  <si>
    <t>H. PSIQ. 22 SAN NICOLAS, N. L.</t>
  </si>
  <si>
    <t>201501260223</t>
  </si>
  <si>
    <t>UMAE CMN MANUEL AVILA CAMACHO</t>
  </si>
  <si>
    <t>H. E. PUEBLA, PUE.</t>
  </si>
  <si>
    <t>221901260223</t>
  </si>
  <si>
    <t>H. TRAUM. ORT. PUEBLA, PUE.</t>
  </si>
  <si>
    <t>221401260206</t>
  </si>
  <si>
    <t>UMAE HTO LOMAS VERDES</t>
  </si>
  <si>
    <t>H. TRAUM. ORT. LOMAS VERDES</t>
  </si>
  <si>
    <t>161401260206</t>
  </si>
  <si>
    <t>UMAE CMN SIGLO XXI</t>
  </si>
  <si>
    <t>H. ONCO. C. M. N. SIGLO XXI</t>
  </si>
  <si>
    <t>371201260223</t>
  </si>
  <si>
    <t>H. E. C. M. N. SIGLO XXI</t>
  </si>
  <si>
    <t>371902260223</t>
  </si>
  <si>
    <t>H. GINEC. OBST. 4 C. M. N. SIGLO XXI</t>
  </si>
  <si>
    <t>371301260223</t>
  </si>
  <si>
    <t>H. CARD. C. M. N. SIGLO XXI</t>
  </si>
  <si>
    <t>371802260223</t>
  </si>
  <si>
    <t>H. PSIQ. SAN FERNANDO, D. F.</t>
  </si>
  <si>
    <t>371501260223</t>
  </si>
  <si>
    <t>UMAE CMN LA RAZA</t>
  </si>
  <si>
    <t>H. E. C. M. N. LA RAZA</t>
  </si>
  <si>
    <t>361901260223</t>
  </si>
  <si>
    <t>H. GENERAL C. M. N. LA RAZA</t>
  </si>
  <si>
    <t>361001260223</t>
  </si>
  <si>
    <t>H. GINEC. OBST. 3 C. M. N. LA RAZA</t>
  </si>
  <si>
    <t>361301260223</t>
  </si>
  <si>
    <t>H. INFECTO. C. M. N. LA RAZA</t>
  </si>
  <si>
    <t>361701260206</t>
  </si>
  <si>
    <t>H. PSIQ. UNIDAD MORELOS, D. F.</t>
  </si>
  <si>
    <t>361501260223</t>
  </si>
  <si>
    <t>UMAE CMN OCCIDENTE</t>
  </si>
  <si>
    <t>141901260223</t>
  </si>
  <si>
    <t>141301260223</t>
  </si>
  <si>
    <t>H. PED. C. M. N. OCCIDENTE, JAL.</t>
  </si>
  <si>
    <t>141101260223</t>
  </si>
  <si>
    <t>UMAE CMN ADOLFO RUIZ CORTINES</t>
  </si>
  <si>
    <t>H. E. 14 VERACRUZ, VER.</t>
  </si>
  <si>
    <t>311901260223</t>
  </si>
  <si>
    <t>UMAE CMN BAJIO</t>
  </si>
  <si>
    <t>H. E. C. M.N.  1 LEON, GTO.</t>
  </si>
  <si>
    <t>111901260223</t>
  </si>
  <si>
    <t>H. GINEC. PED. 48 LEON,  GTO.</t>
  </si>
  <si>
    <t>111301260223</t>
  </si>
  <si>
    <t>UMAE HE 71 TORREON</t>
  </si>
  <si>
    <t>H. E. 71 TORREON, COAH.</t>
  </si>
  <si>
    <t>051901260223</t>
  </si>
  <si>
    <t>UMAE HR SUR 220</t>
  </si>
  <si>
    <t>H. REHAB SUR 220</t>
  </si>
  <si>
    <t>382001260223</t>
  </si>
  <si>
    <t>UMAE CMN NOROESTE</t>
  </si>
  <si>
    <t>H. E. 2 CD. OBREGON, SON.</t>
  </si>
  <si>
    <t>271901260206</t>
  </si>
  <si>
    <t>UMAE CMN IGNACIO GARCIA T</t>
  </si>
  <si>
    <t>H. E. C. M.N. 1 MERIDA, YUC.</t>
  </si>
  <si>
    <t>331901260223</t>
  </si>
  <si>
    <t>TOTAL</t>
  </si>
  <si>
    <t>Meta de Días de Incapacidad con Derecho a Subsidio por Riesgos de Trabajo para Unidades Médicas de Alta Especialidad (UMAE)</t>
  </si>
  <si>
    <t>ENFERMEDAD GENERAL METAS DE DÍAS CON SUBSIDIO 2024</t>
  </si>
  <si>
    <t>(Número de días autorizados)</t>
  </si>
  <si>
    <t>OOAD DE TRÁMITE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</si>
  <si>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</si>
  <si>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</si>
  <si>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</si>
  <si>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</si>
  <si>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</si>
  <si>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</si>
  <si>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</si>
  <si>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</si>
  <si>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</si>
  <si>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</si>
  <si>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</si>
  <si>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</si>
  <si>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</si>
  <si>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</si>
  <si>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 Oriente</t>
  </si>
  <si>
    <t>México Poniente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</si>
  <si>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</si>
  <si>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</si>
  <si>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</si>
  <si>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</si>
  <si>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</si>
  <si>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</si>
  <si>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</si>
  <si>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</si>
  <si>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</si>
  <si>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</si>
  <si>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</si>
  <si>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</si>
  <si>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</si>
  <si>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</si>
  <si>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Norte</t>
  </si>
  <si>
    <t>Veracruz Sur</t>
  </si>
  <si>
    <t>Yucatán</t>
  </si>
  <si>
    <t>Zacatecas</t>
  </si>
  <si>
    <t>DF NORTE</t>
  </si>
  <si>
    <t>DF SUR</t>
  </si>
  <si>
    <t>RIESGOS DE TRABAJO METAS DE DÍAS CON SUBSIDIO 2024</t>
  </si>
  <si>
    <t>Norte DF</t>
  </si>
  <si>
    <t>Sur DF</t>
  </si>
  <si>
    <t>MET</t>
  </si>
  <si>
    <t>ene-24 
META</t>
  </si>
  <si>
    <t>feb-24
META</t>
  </si>
  <si>
    <t>mar-24
META</t>
  </si>
  <si>
    <t>abr-24
META</t>
  </si>
  <si>
    <t>may-24
META</t>
  </si>
  <si>
    <t>jun-24
META</t>
  </si>
  <si>
    <t>jul-24
META</t>
  </si>
  <si>
    <t>ago-24
META</t>
  </si>
  <si>
    <t>sep-24
META</t>
  </si>
  <si>
    <t>oct-24
META</t>
  </si>
  <si>
    <t>nov-24
META</t>
  </si>
  <si>
    <t>dic-24 
META</t>
  </si>
  <si>
    <t>dic-24 
LOGRO</t>
  </si>
  <si>
    <t>VALORES ABSOLUTO</t>
  </si>
  <si>
    <t>UNIDAD MEDICA</t>
  </si>
  <si>
    <t>SALDO NEGATIVO</t>
  </si>
  <si>
    <t>SALDO POSITIVO</t>
  </si>
  <si>
    <t>VALORES</t>
  </si>
  <si>
    <t>META ACUMULADA</t>
  </si>
  <si>
    <t>LOGRO ACUMULADO</t>
  </si>
  <si>
    <t>DIFERENCIA</t>
  </si>
  <si>
    <t>ene-24
LOGRO</t>
  </si>
  <si>
    <t>feb-24
LOGRO</t>
  </si>
  <si>
    <t>mar-24
LOGRO</t>
  </si>
  <si>
    <t>abr-24
LOGRO</t>
  </si>
  <si>
    <t>may-24
LOGRO</t>
  </si>
  <si>
    <t>jun-24
LOGRO</t>
  </si>
  <si>
    <t>jul-24
LOGRO</t>
  </si>
  <si>
    <t>ago-24
LOGRO</t>
  </si>
  <si>
    <t>sep-24
LOGRO</t>
  </si>
  <si>
    <t>oct-24
LOGRO</t>
  </si>
  <si>
    <t>nov-24
LOGRO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</si>
</sst>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_-;\-* #,##0_-;_-* \-??_-;_-@_-"/>
  </numFmts>
  <fonts count="3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indexed="8"/>
      <name val="Arial"/>
      <family val="2"/>
    </font>
    <font>
      <sz val="10"/>
      <name val="Arial "/>
    </font>
    <font>
      <b/>
      <sz val="12"/>
      <color theme="1"/>
      <name val="Montserrat Light"/>
    </font>
    <font>
      <b/>
      <sz val="11"/>
      <color theme="1"/>
      <name val="Montserrat Light"/>
    </font>
    <font>
      <sz val="11"/>
      <color theme="1"/>
      <name val="Montserrat Light"/>
    </font>
    <font>
      <u/>
      <sz val="11"/>
      <color theme="10"/>
      <name val="Calibri"/>
      <family val="2"/>
      <scheme val="minor"/>
    </font>
    <font>
      <b/>
      <sz val="8"/>
      <color rgb="FF651D3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theme="0" tint="-0.14999847407452621"/>
      <name val="Montserrat"/>
    </font>
    <font>
      <b/>
      <sz val="8"/>
      <name val="Montserrat"/>
    </font>
    <font>
      <sz val="8"/>
      <name val="Montserrat"/>
    </font>
    <font>
      <sz val="8"/>
      <color theme="3"/>
      <name val="Montserrat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  <font>
      <b/>
      <sz val="16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5B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2" fillId="0" borderId="0"/>
    <xf numFmtId="0" fontId="1" fillId="0" borderId="0"/>
  </cellStyleXfs>
  <cellXfs count="181">
    <xf numFmtId="0" fontId="0" fillId="0" borderId="0" xfId="0"/>
    <xf numFmtId="0" fontId="2" fillId="0" borderId="0" xfId="4"/>
    <xf numFmtId="0" fontId="7" fillId="0" borderId="9" xfId="4" applyFont="1" applyBorder="1" applyAlignment="1">
      <alignment horizontal="center"/>
    </xf>
    <xf numFmtId="0" fontId="7" fillId="0" borderId="9" xfId="5" applyNumberFormat="1" applyFont="1" applyFill="1" applyBorder="1" applyAlignment="1">
      <alignment horizontal="center" vertical="center"/>
    </xf>
    <xf numFmtId="0" fontId="8" fillId="0" borderId="0" xfId="4" applyFont="1"/>
    <xf numFmtId="17" fontId="7" fillId="0" borderId="9" xfId="4" applyNumberFormat="1" applyFont="1" applyBorder="1" applyAlignment="1">
      <alignment horizontal="center"/>
    </xf>
    <xf numFmtId="0" fontId="8" fillId="0" borderId="8" xfId="4" applyFont="1" applyBorder="1"/>
    <xf numFmtId="164" fontId="8" fillId="0" borderId="8" xfId="5" applyNumberFormat="1" applyFont="1" applyBorder="1"/>
    <xf numFmtId="164" fontId="8" fillId="0" borderId="0" xfId="5" applyNumberFormat="1" applyFont="1"/>
    <xf numFmtId="164" fontId="8" fillId="0" borderId="0" xfId="5" applyNumberFormat="1" applyFont="1" applyBorder="1"/>
    <xf numFmtId="0" fontId="8" fillId="0" borderId="5" xfId="4" applyFont="1" applyBorder="1"/>
    <xf numFmtId="0" fontId="8" fillId="0" borderId="9" xfId="4" applyFont="1" applyBorder="1"/>
    <xf numFmtId="0" fontId="8" fillId="0" borderId="11" xfId="4" applyFont="1" applyBorder="1"/>
    <xf numFmtId="164" fontId="8" fillId="0" borderId="12" xfId="5" applyNumberFormat="1" applyFont="1" applyBorder="1"/>
    <xf numFmtId="0" fontId="7" fillId="0" borderId="0" xfId="4" applyFont="1" applyAlignment="1">
      <alignment horizontal="center"/>
    </xf>
    <xf numFmtId="3" fontId="7" fillId="0" borderId="0" xfId="5" applyNumberFormat="1" applyFont="1" applyBorder="1" applyAlignment="1">
      <alignment vertical="center"/>
    </xf>
    <xf numFmtId="0" fontId="7" fillId="0" borderId="8" xfId="4" applyFont="1" applyBorder="1" applyAlignment="1">
      <alignment horizontal="center"/>
    </xf>
    <xf numFmtId="0" fontId="7" fillId="0" borderId="8" xfId="5" applyNumberFormat="1" applyFont="1" applyFill="1" applyBorder="1" applyAlignment="1">
      <alignment horizontal="center" vertical="center"/>
    </xf>
    <xf numFmtId="17" fontId="7" fillId="0" borderId="8" xfId="4" applyNumberFormat="1" applyFont="1" applyBorder="1" applyAlignment="1">
      <alignment horizontal="center"/>
    </xf>
    <xf numFmtId="49" fontId="8" fillId="0" borderId="0" xfId="4" applyNumberFormat="1" applyFont="1"/>
    <xf numFmtId="49" fontId="8" fillId="0" borderId="5" xfId="4" applyNumberFormat="1" applyFont="1" applyBorder="1"/>
    <xf numFmtId="49" fontId="8" fillId="0" borderId="8" xfId="4" applyNumberFormat="1" applyFont="1" applyBorder="1"/>
    <xf numFmtId="49" fontId="8" fillId="0" borderId="9" xfId="4" applyNumberFormat="1" applyFont="1" applyBorder="1"/>
    <xf numFmtId="49" fontId="8" fillId="0" borderId="12" xfId="4" applyNumberFormat="1" applyFont="1" applyBorder="1"/>
    <xf numFmtId="3" fontId="7" fillId="0" borderId="0" xfId="5" applyNumberFormat="1" applyFont="1" applyBorder="1" applyAlignment="1">
      <alignment horizontal="right" vertical="center"/>
    </xf>
    <xf numFmtId="164" fontId="2" fillId="0" borderId="0" xfId="4" applyNumberFormat="1"/>
    <xf numFmtId="0" fontId="10" fillId="0" borderId="0" xfId="6" applyFont="1" applyAlignment="1"/>
    <xf numFmtId="0" fontId="11" fillId="2" borderId="0" xfId="4" applyFont="1" applyFill="1"/>
    <xf numFmtId="0" fontId="12" fillId="2" borderId="0" xfId="4" applyFont="1" applyFill="1"/>
    <xf numFmtId="0" fontId="12" fillId="2" borderId="0" xfId="4" applyFont="1" applyFill="1" applyAlignment="1">
      <alignment vertical="center"/>
    </xf>
    <xf numFmtId="0" fontId="11" fillId="2" borderId="0" xfId="4" applyFont="1" applyFill="1" applyAlignment="1">
      <alignment vertical="center"/>
    </xf>
    <xf numFmtId="0" fontId="12" fillId="2" borderId="5" xfId="4" applyFont="1" applyFill="1" applyBorder="1" applyAlignment="1">
      <alignment vertical="top"/>
    </xf>
    <xf numFmtId="0" fontId="12" fillId="2" borderId="5" xfId="4" applyFont="1" applyFill="1" applyBorder="1" applyAlignment="1">
      <alignment vertical="center"/>
    </xf>
    <xf numFmtId="0" fontId="13" fillId="2" borderId="5" xfId="4" applyFont="1" applyFill="1" applyBorder="1" applyAlignment="1">
      <alignment vertical="center"/>
    </xf>
    <xf numFmtId="0" fontId="12" fillId="2" borderId="13" xfId="4" applyFont="1" applyFill="1" applyBorder="1" applyAlignment="1">
      <alignment vertical="center"/>
    </xf>
    <xf numFmtId="0" fontId="14" fillId="2" borderId="13" xfId="4" applyFont="1" applyFill="1" applyBorder="1" applyAlignment="1">
      <alignment horizontal="left" vertical="center" wrapText="1"/>
    </xf>
    <xf numFmtId="17" fontId="14" fillId="2" borderId="13" xfId="4" applyNumberFormat="1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vertical="center"/>
    </xf>
    <xf numFmtId="3" fontId="12" fillId="3" borderId="0" xfId="4" applyNumberFormat="1" applyFont="1" applyFill="1" applyAlignment="1">
      <alignment vertical="center"/>
    </xf>
    <xf numFmtId="166" fontId="15" fillId="0" borderId="0" xfId="7" applyNumberFormat="1" applyFont="1" applyFill="1" applyBorder="1" applyAlignment="1" applyProtection="1"/>
    <xf numFmtId="166" fontId="11" fillId="0" borderId="0" xfId="7" applyNumberFormat="1" applyFont="1" applyFill="1" applyBorder="1" applyAlignment="1" applyProtection="1"/>
    <xf numFmtId="3" fontId="11" fillId="0" borderId="0" xfId="4" applyNumberFormat="1" applyFont="1"/>
    <xf numFmtId="166" fontId="15" fillId="4" borderId="0" xfId="7" applyNumberFormat="1" applyFont="1" applyFill="1" applyBorder="1" applyAlignment="1" applyProtection="1"/>
    <xf numFmtId="166" fontId="11" fillId="4" borderId="0" xfId="7" applyNumberFormat="1" applyFont="1" applyFill="1" applyBorder="1" applyAlignment="1" applyProtection="1"/>
    <xf numFmtId="3" fontId="11" fillId="4" borderId="0" xfId="4" applyNumberFormat="1" applyFont="1" applyFill="1"/>
    <xf numFmtId="166" fontId="15" fillId="0" borderId="5" xfId="7" applyNumberFormat="1" applyFont="1" applyFill="1" applyBorder="1" applyAlignment="1" applyProtection="1"/>
    <xf numFmtId="166" fontId="11" fillId="0" borderId="5" xfId="7" applyNumberFormat="1" applyFont="1" applyFill="1" applyBorder="1" applyAlignment="1" applyProtection="1"/>
    <xf numFmtId="3" fontId="11" fillId="0" borderId="5" xfId="4" applyNumberFormat="1" applyFont="1" applyBorder="1"/>
    <xf numFmtId="0" fontId="16" fillId="2" borderId="0" xfId="4" applyFont="1" applyFill="1"/>
    <xf numFmtId="165" fontId="11" fillId="2" borderId="0" xfId="7" applyFont="1" applyFill="1"/>
    <xf numFmtId="166" fontId="15" fillId="5" borderId="0" xfId="7" applyNumberFormat="1" applyFont="1" applyFill="1" applyBorder="1" applyAlignment="1" applyProtection="1"/>
    <xf numFmtId="166" fontId="11" fillId="5" borderId="0" xfId="7" applyNumberFormat="1" applyFont="1" applyFill="1" applyBorder="1" applyAlignment="1" applyProtection="1"/>
    <xf numFmtId="3" fontId="11" fillId="5" borderId="0" xfId="4" applyNumberFormat="1" applyFont="1" applyFill="1"/>
    <xf numFmtId="0" fontId="19" fillId="0" borderId="0" xfId="0" applyFont="1"/>
    <xf numFmtId="0" fontId="20" fillId="2" borderId="5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17" fontId="18" fillId="2" borderId="5" xfId="0" applyNumberFormat="1" applyFont="1" applyFill="1" applyBorder="1" applyAlignment="1">
      <alignment horizontal="center" vertical="center" wrapText="1"/>
    </xf>
    <xf numFmtId="17" fontId="18" fillId="2" borderId="5" xfId="0" applyNumberFormat="1" applyFont="1" applyFill="1" applyBorder="1" applyAlignment="1">
      <alignment horizontal="right" vertical="center" wrapText="1"/>
    </xf>
    <xf numFmtId="17" fontId="18" fillId="2" borderId="0" xfId="0" applyNumberFormat="1" applyFont="1" applyFill="1" applyAlignment="1">
      <alignment horizontal="right" vertical="center" wrapText="1"/>
    </xf>
    <xf numFmtId="3" fontId="19" fillId="0" borderId="1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1" fontId="19" fillId="0" borderId="3" xfId="0" applyNumberFormat="1" applyFont="1" applyBorder="1" applyAlignment="1">
      <alignment horizontal="center" vertical="center"/>
    </xf>
    <xf numFmtId="164" fontId="19" fillId="0" borderId="3" xfId="1" applyNumberFormat="1" applyFont="1" applyBorder="1" applyAlignment="1">
      <alignment horizontal="center" vertical="center"/>
    </xf>
    <xf numFmtId="164" fontId="19" fillId="0" borderId="0" xfId="1" applyNumberFormat="1" applyFont="1" applyAlignment="1">
      <alignment horizontal="center" vertical="center"/>
    </xf>
    <xf numFmtId="0" fontId="19" fillId="0" borderId="0" xfId="3" applyFont="1"/>
    <xf numFmtId="17" fontId="20" fillId="2" borderId="5" xfId="0" applyNumberFormat="1" applyFont="1" applyFill="1" applyBorder="1" applyAlignment="1">
      <alignment horizontal="center" vertical="center" wrapText="1"/>
    </xf>
    <xf numFmtId="3" fontId="19" fillId="0" borderId="3" xfId="3" applyNumberFormat="1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0" borderId="3" xfId="3" applyFont="1" applyBorder="1" applyAlignment="1">
      <alignment horizontal="left" vertical="center"/>
    </xf>
    <xf numFmtId="1" fontId="19" fillId="0" borderId="3" xfId="3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7" fontId="19" fillId="0" borderId="0" xfId="1" applyNumberFormat="1" applyFont="1" applyAlignment="1">
      <alignment horizontal="center" vertical="center"/>
    </xf>
    <xf numFmtId="0" fontId="23" fillId="2" borderId="0" xfId="8" applyFont="1" applyFill="1"/>
    <xf numFmtId="0" fontId="23" fillId="2" borderId="0" xfId="8" applyFont="1" applyFill="1" applyAlignment="1">
      <alignment horizontal="right"/>
    </xf>
    <xf numFmtId="0" fontId="1" fillId="2" borderId="0" xfId="9" applyFill="1"/>
    <xf numFmtId="0" fontId="21" fillId="2" borderId="0" xfId="8" applyFont="1" applyFill="1"/>
    <xf numFmtId="0" fontId="24" fillId="2" borderId="0" xfId="8" applyFont="1" applyFill="1"/>
    <xf numFmtId="0" fontId="25" fillId="2" borderId="0" xfId="8" applyFont="1" applyFill="1"/>
    <xf numFmtId="0" fontId="26" fillId="2" borderId="15" xfId="8" applyFont="1" applyFill="1" applyBorder="1" applyAlignment="1">
      <alignment horizontal="center" vertical="center" wrapText="1"/>
    </xf>
    <xf numFmtId="0" fontId="26" fillId="2" borderId="16" xfId="8" applyFont="1" applyFill="1" applyBorder="1" applyAlignment="1">
      <alignment horizontal="center" vertical="center" wrapText="1"/>
    </xf>
    <xf numFmtId="0" fontId="4" fillId="2" borderId="0" xfId="9" applyFont="1" applyFill="1" applyAlignment="1">
      <alignment vertical="center"/>
    </xf>
    <xf numFmtId="0" fontId="28" fillId="2" borderId="17" xfId="9" applyFont="1" applyFill="1" applyBorder="1" applyAlignment="1">
      <alignment horizontal="left"/>
    </xf>
    <xf numFmtId="0" fontId="1" fillId="2" borderId="2" xfId="9" applyFill="1" applyBorder="1" applyAlignment="1">
      <alignment horizontal="center"/>
    </xf>
    <xf numFmtId="0" fontId="28" fillId="2" borderId="2" xfId="9" applyFont="1" applyFill="1" applyBorder="1" applyAlignment="1">
      <alignment horizontal="center" vertical="center"/>
    </xf>
    <xf numFmtId="1" fontId="25" fillId="2" borderId="2" xfId="8" applyNumberFormat="1" applyFont="1" applyFill="1" applyBorder="1" applyAlignment="1">
      <alignment horizontal="center"/>
    </xf>
    <xf numFmtId="0" fontId="28" fillId="2" borderId="18" xfId="9" applyFont="1" applyFill="1" applyBorder="1" applyAlignment="1">
      <alignment horizontal="left"/>
    </xf>
    <xf numFmtId="0" fontId="25" fillId="2" borderId="0" xfId="8" applyFont="1" applyFill="1" applyAlignment="1">
      <alignment horizontal="center"/>
    </xf>
    <xf numFmtId="2" fontId="25" fillId="2" borderId="0" xfId="8" applyNumberFormat="1" applyFont="1" applyFill="1" applyAlignment="1">
      <alignment horizontal="center"/>
    </xf>
    <xf numFmtId="0" fontId="23" fillId="2" borderId="0" xfId="8" applyFont="1" applyFill="1" applyAlignment="1">
      <alignment horizontal="left"/>
    </xf>
    <xf numFmtId="0" fontId="1" fillId="2" borderId="0" xfId="9" applyFill="1" applyAlignment="1">
      <alignment horizontal="left"/>
    </xf>
    <xf numFmtId="0" fontId="23" fillId="2" borderId="0" xfId="8" applyFont="1" applyFill="1" applyAlignment="1">
      <alignment horizontal="center" wrapText="1"/>
    </xf>
    <xf numFmtId="0" fontId="23" fillId="2" borderId="0" xfId="8" applyFont="1" applyFill="1" applyAlignment="1">
      <alignment horizontal="center"/>
    </xf>
    <xf numFmtId="1" fontId="23" fillId="2" borderId="0" xfId="8" applyNumberFormat="1" applyFont="1" applyFill="1" applyAlignment="1">
      <alignment horizontal="center"/>
    </xf>
    <xf numFmtId="0" fontId="26" fillId="2" borderId="19" xfId="8" applyFont="1" applyFill="1" applyBorder="1" applyAlignment="1">
      <alignment horizontal="center" vertical="center" wrapText="1"/>
    </xf>
    <xf numFmtId="0" fontId="1" fillId="2" borderId="20" xfId="9" applyFill="1" applyBorder="1"/>
    <xf numFmtId="0" fontId="1" fillId="2" borderId="21" xfId="9" applyFill="1" applyBorder="1" applyAlignment="1">
      <alignment horizontal="center"/>
    </xf>
    <xf numFmtId="0" fontId="1" fillId="2" borderId="22" xfId="9" applyFill="1" applyBorder="1"/>
    <xf numFmtId="164" fontId="19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" fillId="2" borderId="2" xfId="9" applyFill="1" applyBorder="1"/>
    <xf numFmtId="2" fontId="25" fillId="2" borderId="2" xfId="8" applyNumberFormat="1" applyFont="1" applyFill="1" applyBorder="1" applyAlignment="1">
      <alignment horizontal="center"/>
    </xf>
    <xf numFmtId="0" fontId="25" fillId="2" borderId="17" xfId="8" applyFont="1" applyFill="1" applyBorder="1" applyAlignment="1">
      <alignment horizontal="left"/>
    </xf>
    <xf numFmtId="1" fontId="25" fillId="2" borderId="20" xfId="8" applyNumberFormat="1" applyFont="1" applyFill="1" applyBorder="1" applyAlignment="1">
      <alignment horizontal="center"/>
    </xf>
    <xf numFmtId="164" fontId="19" fillId="0" borderId="0" xfId="3" applyNumberFormat="1" applyFont="1"/>
    <xf numFmtId="0" fontId="30" fillId="6" borderId="3" xfId="3" applyFont="1" applyFill="1" applyBorder="1" applyAlignment="1">
      <alignment horizontal="left" vertical="center"/>
    </xf>
    <xf numFmtId="0" fontId="30" fillId="0" borderId="3" xfId="3" applyFont="1" applyBorder="1" applyAlignment="1">
      <alignment horizontal="left" vertical="center"/>
    </xf>
    <xf numFmtId="0" fontId="30" fillId="0" borderId="23" xfId="3" applyFont="1" applyBorder="1" applyAlignment="1">
      <alignment horizontal="left" vertical="center"/>
    </xf>
    <xf numFmtId="3" fontId="19" fillId="5" borderId="3" xfId="3" applyNumberFormat="1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/>
    </xf>
    <xf numFmtId="1" fontId="19" fillId="5" borderId="3" xfId="3" applyNumberFormat="1" applyFont="1" applyFill="1" applyBorder="1" applyAlignment="1">
      <alignment horizontal="center" vertical="center"/>
    </xf>
    <xf numFmtId="164" fontId="19" fillId="5" borderId="1" xfId="1" applyNumberFormat="1" applyFont="1" applyFill="1" applyBorder="1" applyAlignment="1">
      <alignment horizontal="center" vertical="center"/>
    </xf>
    <xf numFmtId="164" fontId="19" fillId="5" borderId="0" xfId="1" applyNumberFormat="1" applyFont="1" applyFill="1" applyAlignment="1">
      <alignment horizontal="center" vertical="center"/>
    </xf>
    <xf numFmtId="17" fontId="19" fillId="5" borderId="0" xfId="1" applyNumberFormat="1" applyFont="1" applyFill="1" applyAlignment="1">
      <alignment horizontal="center" vertical="center"/>
    </xf>
    <xf numFmtId="0" fontId="19" fillId="5" borderId="0" xfId="3" applyFont="1" applyFill="1"/>
    <xf numFmtId="164" fontId="19" fillId="5" borderId="0" xfId="0" applyNumberFormat="1" applyFont="1" applyFill="1"/>
    <xf numFmtId="3" fontId="19" fillId="7" borderId="3" xfId="3" applyNumberFormat="1" applyFont="1" applyFill="1" applyBorder="1" applyAlignment="1">
      <alignment horizontal="center" vertical="center"/>
    </xf>
    <xf numFmtId="0" fontId="19" fillId="7" borderId="3" xfId="3" applyFont="1" applyFill="1" applyBorder="1" applyAlignment="1">
      <alignment horizontal="center" vertical="center"/>
    </xf>
    <xf numFmtId="0" fontId="19" fillId="7" borderId="3" xfId="3" applyFont="1" applyFill="1" applyBorder="1" applyAlignment="1">
      <alignment horizontal="left" vertical="center"/>
    </xf>
    <xf numFmtId="1" fontId="19" fillId="7" borderId="3" xfId="3" applyNumberFormat="1" applyFont="1" applyFill="1" applyBorder="1" applyAlignment="1">
      <alignment horizontal="center" vertical="center"/>
    </xf>
    <xf numFmtId="164" fontId="19" fillId="7" borderId="1" xfId="1" applyNumberFormat="1" applyFont="1" applyFill="1" applyBorder="1" applyAlignment="1">
      <alignment horizontal="center" vertical="center"/>
    </xf>
    <xf numFmtId="164" fontId="19" fillId="7" borderId="0" xfId="1" applyNumberFormat="1" applyFont="1" applyFill="1" applyAlignment="1">
      <alignment horizontal="center" vertical="center"/>
    </xf>
    <xf numFmtId="17" fontId="19" fillId="7" borderId="0" xfId="1" applyNumberFormat="1" applyFont="1" applyFill="1" applyAlignment="1">
      <alignment horizontal="center" vertical="center"/>
    </xf>
    <xf numFmtId="0" fontId="19" fillId="7" borderId="0" xfId="3" applyFont="1" applyFill="1"/>
    <xf numFmtId="164" fontId="19" fillId="7" borderId="0" xfId="0" applyNumberFormat="1" applyFont="1" applyFill="1"/>
    <xf numFmtId="3" fontId="19" fillId="8" borderId="3" xfId="3" applyNumberFormat="1" applyFont="1" applyFill="1" applyBorder="1" applyAlignment="1">
      <alignment horizontal="center" vertical="center"/>
    </xf>
    <xf numFmtId="0" fontId="19" fillId="8" borderId="3" xfId="3" applyFont="1" applyFill="1" applyBorder="1" applyAlignment="1">
      <alignment horizontal="center" vertical="center"/>
    </xf>
    <xf numFmtId="0" fontId="19" fillId="8" borderId="3" xfId="3" applyFont="1" applyFill="1" applyBorder="1" applyAlignment="1">
      <alignment horizontal="left" vertical="center"/>
    </xf>
    <xf numFmtId="1" fontId="19" fillId="8" borderId="3" xfId="3" applyNumberFormat="1" applyFont="1" applyFill="1" applyBorder="1" applyAlignment="1">
      <alignment horizontal="center" vertical="center"/>
    </xf>
    <xf numFmtId="164" fontId="19" fillId="8" borderId="1" xfId="1" applyNumberFormat="1" applyFont="1" applyFill="1" applyBorder="1" applyAlignment="1">
      <alignment horizontal="center" vertical="center"/>
    </xf>
    <xf numFmtId="164" fontId="19" fillId="8" borderId="0" xfId="1" applyNumberFormat="1" applyFont="1" applyFill="1" applyAlignment="1">
      <alignment horizontal="center" vertical="center"/>
    </xf>
    <xf numFmtId="17" fontId="19" fillId="8" borderId="0" xfId="1" applyNumberFormat="1" applyFont="1" applyFill="1" applyAlignment="1">
      <alignment horizontal="center" vertical="center"/>
    </xf>
    <xf numFmtId="0" fontId="19" fillId="8" borderId="0" xfId="3" applyFont="1" applyFill="1"/>
    <xf numFmtId="164" fontId="19" fillId="8" borderId="0" xfId="0" applyNumberFormat="1" applyFont="1" applyFill="1"/>
    <xf numFmtId="3" fontId="19" fillId="9" borderId="3" xfId="3" applyNumberFormat="1" applyFont="1" applyFill="1" applyBorder="1" applyAlignment="1">
      <alignment horizontal="center" vertical="center"/>
    </xf>
    <xf numFmtId="0" fontId="19" fillId="9" borderId="3" xfId="3" applyFont="1" applyFill="1" applyBorder="1" applyAlignment="1">
      <alignment horizontal="center" vertical="center"/>
    </xf>
    <xf numFmtId="0" fontId="19" fillId="9" borderId="3" xfId="3" applyFont="1" applyFill="1" applyBorder="1" applyAlignment="1">
      <alignment horizontal="left" vertical="center"/>
    </xf>
    <xf numFmtId="1" fontId="19" fillId="9" borderId="3" xfId="3" applyNumberFormat="1" applyFont="1" applyFill="1" applyBorder="1" applyAlignment="1">
      <alignment horizontal="center" vertical="center"/>
    </xf>
    <xf numFmtId="164" fontId="19" fillId="9" borderId="1" xfId="1" applyNumberFormat="1" applyFont="1" applyFill="1" applyBorder="1" applyAlignment="1">
      <alignment horizontal="center" vertical="center"/>
    </xf>
    <xf numFmtId="164" fontId="19" fillId="9" borderId="0" xfId="1" applyNumberFormat="1" applyFont="1" applyFill="1" applyAlignment="1">
      <alignment horizontal="center" vertical="center"/>
    </xf>
    <xf numFmtId="17" fontId="19" fillId="9" borderId="0" xfId="1" applyNumberFormat="1" applyFont="1" applyFill="1" applyAlignment="1">
      <alignment horizontal="center" vertical="center"/>
    </xf>
    <xf numFmtId="0" fontId="19" fillId="9" borderId="0" xfId="3" applyFont="1" applyFill="1"/>
    <xf numFmtId="164" fontId="19" fillId="9" borderId="0" xfId="0" applyNumberFormat="1" applyFont="1" applyFill="1"/>
    <xf numFmtId="3" fontId="19" fillId="10" borderId="3" xfId="3" applyNumberFormat="1" applyFont="1" applyFill="1" applyBorder="1" applyAlignment="1">
      <alignment horizontal="center" vertical="center"/>
    </xf>
    <xf numFmtId="0" fontId="19" fillId="10" borderId="3" xfId="3" applyFont="1" applyFill="1" applyBorder="1" applyAlignment="1">
      <alignment horizontal="center" vertical="center"/>
    </xf>
    <xf numFmtId="0" fontId="19" fillId="10" borderId="3" xfId="3" applyFont="1" applyFill="1" applyBorder="1" applyAlignment="1">
      <alignment horizontal="left" vertical="center"/>
    </xf>
    <xf numFmtId="1" fontId="19" fillId="10" borderId="3" xfId="3" applyNumberFormat="1" applyFont="1" applyFill="1" applyBorder="1" applyAlignment="1">
      <alignment horizontal="center" vertical="center"/>
    </xf>
    <xf numFmtId="164" fontId="19" fillId="10" borderId="1" xfId="1" applyNumberFormat="1" applyFont="1" applyFill="1" applyBorder="1" applyAlignment="1">
      <alignment horizontal="center" vertical="center"/>
    </xf>
    <xf numFmtId="164" fontId="19" fillId="10" borderId="0" xfId="1" applyNumberFormat="1" applyFont="1" applyFill="1" applyAlignment="1">
      <alignment horizontal="center" vertical="center"/>
    </xf>
    <xf numFmtId="17" fontId="19" fillId="10" borderId="0" xfId="1" applyNumberFormat="1" applyFont="1" applyFill="1" applyAlignment="1">
      <alignment horizontal="center" vertical="center"/>
    </xf>
    <xf numFmtId="0" fontId="19" fillId="10" borderId="0" xfId="3" applyFont="1" applyFill="1"/>
    <xf numFmtId="164" fontId="19" fillId="10" borderId="0" xfId="0" applyNumberFormat="1" applyFont="1" applyFill="1"/>
    <xf numFmtId="3" fontId="19" fillId="11" borderId="3" xfId="3" applyNumberFormat="1" applyFont="1" applyFill="1" applyBorder="1" applyAlignment="1">
      <alignment horizontal="center" vertical="center"/>
    </xf>
    <xf numFmtId="0" fontId="19" fillId="11" borderId="3" xfId="3" applyFont="1" applyFill="1" applyBorder="1" applyAlignment="1">
      <alignment horizontal="center" vertical="center"/>
    </xf>
    <xf numFmtId="0" fontId="19" fillId="11" borderId="3" xfId="3" applyFont="1" applyFill="1" applyBorder="1" applyAlignment="1">
      <alignment horizontal="left" vertical="center"/>
    </xf>
    <xf numFmtId="1" fontId="19" fillId="11" borderId="3" xfId="3" applyNumberFormat="1" applyFont="1" applyFill="1" applyBorder="1" applyAlignment="1">
      <alignment horizontal="center" vertical="center"/>
    </xf>
    <xf numFmtId="164" fontId="19" fillId="11" borderId="1" xfId="1" applyNumberFormat="1" applyFont="1" applyFill="1" applyBorder="1" applyAlignment="1">
      <alignment horizontal="center" vertical="center"/>
    </xf>
    <xf numFmtId="164" fontId="19" fillId="11" borderId="0" xfId="1" applyNumberFormat="1" applyFont="1" applyFill="1" applyAlignment="1">
      <alignment horizontal="center" vertical="center"/>
    </xf>
    <xf numFmtId="17" fontId="19" fillId="11" borderId="0" xfId="1" applyNumberFormat="1" applyFont="1" applyFill="1" applyAlignment="1">
      <alignment horizontal="center" vertical="center"/>
    </xf>
    <xf numFmtId="0" fontId="19" fillId="11" borderId="0" xfId="3" applyFont="1" applyFill="1"/>
    <xf numFmtId="164" fontId="19" fillId="11" borderId="0" xfId="0" applyNumberFormat="1" applyFont="1" applyFill="1"/>
    <xf numFmtId="4" fontId="1" fillId="2" borderId="20" xfId="9" applyNumberFormat="1" applyFill="1" applyBorder="1" applyAlignment="1">
      <alignment horizontal="center"/>
    </xf>
    <xf numFmtId="4" fontId="25" fillId="2" borderId="20" xfId="8" applyNumberFormat="1" applyFont="1" applyFill="1" applyBorder="1" applyAlignment="1">
      <alignment horizontal="center"/>
    </xf>
    <xf numFmtId="4" fontId="1" fillId="2" borderId="20" xfId="9" applyNumberFormat="1" applyFill="1" applyBorder="1"/>
    <xf numFmtId="4" fontId="1" fillId="2" borderId="22" xfId="9" applyNumberFormat="1" applyFill="1" applyBorder="1" applyAlignment="1">
      <alignment horizontal="center"/>
    </xf>
    <xf numFmtId="3" fontId="1" fillId="2" borderId="2" xfId="9" applyNumberFormat="1" applyFill="1" applyBorder="1" applyAlignment="1">
      <alignment horizontal="center"/>
    </xf>
    <xf numFmtId="3" fontId="25" fillId="2" borderId="2" xfId="8" applyNumberFormat="1" applyFont="1" applyFill="1" applyBorder="1" applyAlignment="1">
      <alignment horizontal="center"/>
    </xf>
    <xf numFmtId="3" fontId="28" fillId="2" borderId="2" xfId="9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1" fillId="2" borderId="0" xfId="8" applyFont="1" applyFill="1" applyAlignment="1">
      <alignment horizontal="center"/>
    </xf>
    <xf numFmtId="0" fontId="29" fillId="2" borderId="0" xfId="9" applyFont="1" applyFill="1" applyAlignment="1">
      <alignment horizontal="center" wrapText="1"/>
    </xf>
    <xf numFmtId="0" fontId="18" fillId="2" borderId="7" xfId="3" applyFont="1" applyFill="1" applyBorder="1" applyAlignment="1">
      <alignment horizontal="center" vertical="center"/>
    </xf>
    <xf numFmtId="0" fontId="18" fillId="2" borderId="8" xfId="3" applyFont="1" applyFill="1" applyBorder="1" applyAlignment="1">
      <alignment horizontal="center" vertical="center"/>
    </xf>
    <xf numFmtId="0" fontId="18" fillId="2" borderId="10" xfId="3" applyFont="1" applyFill="1" applyBorder="1" applyAlignment="1">
      <alignment horizontal="center" vertical="center"/>
    </xf>
    <xf numFmtId="0" fontId="27" fillId="2" borderId="0" xfId="9" applyFont="1" applyFill="1" applyAlignment="1">
      <alignment horizontal="center" vertical="center" wrapText="1"/>
    </xf>
    <xf numFmtId="0" fontId="6" fillId="0" borderId="0" xfId="4" applyFont="1" applyAlignment="1">
      <alignment horizontal="center"/>
    </xf>
    <xf numFmtId="3" fontId="25" fillId="2" borderId="21" xfId="8" applyNumberFormat="1" applyFont="1" applyFill="1" applyBorder="1" applyAlignment="1">
      <alignment horizontal="center"/>
    </xf>
  </cellXfs>
  <cellStyles count="10">
    <cellStyle name="Hipervínculo" xfId="6" builtinId="8"/>
    <cellStyle name="Millares" xfId="1" builtinId="3"/>
    <cellStyle name="Millares 2" xfId="5"/>
    <cellStyle name="Millares 3" xfId="7"/>
    <cellStyle name="Normal" xfId="0" builtinId="0"/>
    <cellStyle name="Normal 2" xfId="3"/>
    <cellStyle name="Normal 2 2" xfId="2"/>
    <cellStyle name="Normal 2 5" xfId="9"/>
    <cellStyle name="Normal 3" xfId="4"/>
    <cellStyle name="Normal_Copia de PIRAMIDE_POBLACIÓN" xfId="8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-* #,##0_-;\-* #,##0_-;_-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mmm\-\y\y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78256263280605"/>
          <c:y val="0.10843804098955748"/>
          <c:w val="0.65376000656168343"/>
          <c:h val="0.659679454961749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'Piramide RT'!$C$4</c:f>
              <c:strCache>
                <c:ptCount val="1"/>
                <c:pt idx="0">
                  <c:v>SALDO NEGATIVO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5EC-492C-A9E3-DA7EAD71E15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6B-448A-BD4D-9DFAD9DB529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5EC-492C-A9E3-DA7EAD71E15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6B-448A-BD4D-9DFAD9DB529C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A6B-448A-BD4D-9DFAD9DB529C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A6B-448A-BD4D-9DFAD9DB5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'Piramide RT'!$B$5:$B$37</c:f>
              <c:strCache>
                <c:ptCount val="33"/>
                <c:pt idx="0">
                  <c:v>U. M. F. NO. 19 MEZCALES</c:v>
                </c:pt>
                <c:pt idx="1">
                  <c:v>H. G. Z. 1 TEPIC</c:v>
                </c:pt>
                <c:pt idx="2">
                  <c:v>U. M. F. NO. 27 SAN JOSE DEL VALLE, NAYARIT</c:v>
                </c:pt>
                <c:pt idx="3">
                  <c:v>U. M. F. NO. 24 TEPIC</c:v>
                </c:pt>
                <c:pt idx="4">
                  <c:v>H. E. C. M.N. OCCIDENTE, JAL.</c:v>
                </c:pt>
                <c:pt idx="5">
                  <c:v>U. M. F. NO. 25 TEPIC</c:v>
                </c:pt>
                <c:pt idx="6">
                  <c:v>U. M. A. A.  NO. 272 TEPIC</c:v>
                </c:pt>
                <c:pt idx="7">
                  <c:v>U. M. F. NO. 13 SAN BLAS</c:v>
                </c:pt>
                <c:pt idx="8">
                  <c:v>H. G. Z. 42 PUERTO VALLARTA</c:v>
                </c:pt>
                <c:pt idx="9">
                  <c:v>U.M.F. NO. 15 LAS VARAS</c:v>
                </c:pt>
                <c:pt idx="10">
                  <c:v>U. M. F. NO. 11 YAGO</c:v>
                </c:pt>
                <c:pt idx="11">
                  <c:v>U. M. F. NO. 12 AUTAN</c:v>
                </c:pt>
                <c:pt idx="12">
                  <c:v>U. M. F. NO. 20 C.F.E.</c:v>
                </c:pt>
                <c:pt idx="13">
                  <c:v>H. G. S. 6 ACAPONETA</c:v>
                </c:pt>
                <c:pt idx="14">
                  <c:v>H. G. S. 8 TUXPAN</c:v>
                </c:pt>
                <c:pt idx="15">
                  <c:v>U. M. F. NO. 22 SAN JUAN DE ABAJO</c:v>
                </c:pt>
                <c:pt idx="16">
                  <c:v>U. M. F. NO. 9 RUIZ</c:v>
                </c:pt>
                <c:pt idx="17">
                  <c:v>U. M. F. NO. 3 EL CORA</c:v>
                </c:pt>
                <c:pt idx="18">
                  <c:v>U. M. F. NO. 14 COMPOSTELA</c:v>
                </c:pt>
                <c:pt idx="19">
                  <c:v>H. G. S. 15 LAS VARAS</c:v>
                </c:pt>
                <c:pt idx="20">
                  <c:v>U. M. F. NO. 4 VILLA HIDALGO</c:v>
                </c:pt>
                <c:pt idx="21">
                  <c:v>U. M. F. NO. 7 TECUALA</c:v>
                </c:pt>
                <c:pt idx="22">
                  <c:v>U. M. F. NO. 18 IXTLAN DEL RIO</c:v>
                </c:pt>
                <c:pt idx="23">
                  <c:v>U.M.F. NO. 6 ACAPONETA</c:v>
                </c:pt>
                <c:pt idx="24">
                  <c:v>U. M. F. NO. 16 LA PE?ITA DE JALTEMBA</c:v>
                </c:pt>
                <c:pt idx="25">
                  <c:v>U. M. F. NO. 17 AHUACATLAN</c:v>
                </c:pt>
                <c:pt idx="26">
                  <c:v>U. M. F. NO. 26 XALISCO</c:v>
                </c:pt>
                <c:pt idx="27">
                  <c:v>U.M.F. NO. 10 SANTIAGO IXCUINT</c:v>
                </c:pt>
                <c:pt idx="28">
                  <c:v>U.M.F. NO. 8 TUXPAN</c:v>
                </c:pt>
                <c:pt idx="29">
                  <c:v>HGZ NO. 33 BAHIA DE BANDERAS</c:v>
                </c:pt>
                <c:pt idx="30">
                  <c:v>U. M. F. NO. 2 FRANCISCO I. MADERO</c:v>
                </c:pt>
                <c:pt idx="31">
                  <c:v>H. G. S. 10 SANTIAGO IXCUINT</c:v>
                </c:pt>
                <c:pt idx="32">
                  <c:v>U. M. F. NO. 5 TEPIC</c:v>
                </c:pt>
              </c:strCache>
            </c:strRef>
          </c:cat>
          <c:val>
            <c:numRef>
              <c:f>'Piramide RT'!$C$5:$C$37</c:f>
              <c:numCache>
                <c:formatCode>General</c:formatCode>
                <c:ptCount val="33"/>
                <c:pt idx="11">
                  <c:v>-7</c:v>
                </c:pt>
                <c:pt idx="12" formatCode="0">
                  <c:v>-40</c:v>
                </c:pt>
                <c:pt idx="13">
                  <c:v>-43</c:v>
                </c:pt>
                <c:pt idx="14" formatCode="0">
                  <c:v>-73</c:v>
                </c:pt>
                <c:pt idx="15">
                  <c:v>-94</c:v>
                </c:pt>
                <c:pt idx="16">
                  <c:v>-108</c:v>
                </c:pt>
                <c:pt idx="17">
                  <c:v>-117</c:v>
                </c:pt>
                <c:pt idx="18">
                  <c:v>-151</c:v>
                </c:pt>
                <c:pt idx="19" formatCode="0">
                  <c:v>-200</c:v>
                </c:pt>
                <c:pt idx="20">
                  <c:v>-206</c:v>
                </c:pt>
                <c:pt idx="21">
                  <c:v>-230</c:v>
                </c:pt>
                <c:pt idx="22">
                  <c:v>-251</c:v>
                </c:pt>
                <c:pt idx="23">
                  <c:v>-396</c:v>
                </c:pt>
                <c:pt idx="24">
                  <c:v>-514</c:v>
                </c:pt>
                <c:pt idx="25">
                  <c:v>-532</c:v>
                </c:pt>
                <c:pt idx="26" formatCode="0">
                  <c:v>-658</c:v>
                </c:pt>
                <c:pt idx="27">
                  <c:v>-671</c:v>
                </c:pt>
                <c:pt idx="28">
                  <c:v>-715</c:v>
                </c:pt>
                <c:pt idx="29">
                  <c:v>-765</c:v>
                </c:pt>
                <c:pt idx="30">
                  <c:v>-828</c:v>
                </c:pt>
                <c:pt idx="31">
                  <c:v>-876</c:v>
                </c:pt>
                <c:pt idx="32">
                  <c:v>-959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A6B-448A-BD4D-9DFAD9DB529C}"/>
            </c:ext>
          </c:extLst>
        </c:ser>
        <c:ser>
          <c:idx val="1"/>
          <c:order val="1"/>
          <c:tx>
            <c:strRef>
              <c:f>'Piramide RT'!$D$4</c:f>
              <c:strCache>
                <c:ptCount val="1"/>
                <c:pt idx="0">
                  <c:v>SALDO POSITIVO</c:v>
                </c:pt>
              </c:strCache>
            </c:strRef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'Piramide RT'!$B$5:$B$37</c:f>
              <c:strCache>
                <c:ptCount val="33"/>
                <c:pt idx="0">
                  <c:v>U. M. F. NO. 19 MEZCALES</c:v>
                </c:pt>
                <c:pt idx="1">
                  <c:v>H. G. Z. 1 TEPIC</c:v>
                </c:pt>
                <c:pt idx="2">
                  <c:v>U. M. F. NO. 27 SAN JOSE DEL VALLE, NAYARIT</c:v>
                </c:pt>
                <c:pt idx="3">
                  <c:v>U. M. F. NO. 24 TEPIC</c:v>
                </c:pt>
                <c:pt idx="4">
                  <c:v>H. E. C. M.N. OCCIDENTE, JAL.</c:v>
                </c:pt>
                <c:pt idx="5">
                  <c:v>U. M. F. NO. 25 TEPIC</c:v>
                </c:pt>
                <c:pt idx="6">
                  <c:v>U. M. A. A.  NO. 272 TEPIC</c:v>
                </c:pt>
                <c:pt idx="7">
                  <c:v>U. M. F. NO. 13 SAN BLAS</c:v>
                </c:pt>
                <c:pt idx="8">
                  <c:v>H. G. Z. 42 PUERTO VALLARTA</c:v>
                </c:pt>
                <c:pt idx="9">
                  <c:v>U.M.F. NO. 15 LAS VARAS</c:v>
                </c:pt>
                <c:pt idx="10">
                  <c:v>U. M. F. NO. 11 YAGO</c:v>
                </c:pt>
                <c:pt idx="11">
                  <c:v>U. M. F. NO. 12 AUTAN</c:v>
                </c:pt>
                <c:pt idx="12">
                  <c:v>U. M. F. NO. 20 C.F.E.</c:v>
                </c:pt>
                <c:pt idx="13">
                  <c:v>H. G. S. 6 ACAPONETA</c:v>
                </c:pt>
                <c:pt idx="14">
                  <c:v>H. G. S. 8 TUXPAN</c:v>
                </c:pt>
                <c:pt idx="15">
                  <c:v>U. M. F. NO. 22 SAN JUAN DE ABAJO</c:v>
                </c:pt>
                <c:pt idx="16">
                  <c:v>U. M. F. NO. 9 RUIZ</c:v>
                </c:pt>
                <c:pt idx="17">
                  <c:v>U. M. F. NO. 3 EL CORA</c:v>
                </c:pt>
                <c:pt idx="18">
                  <c:v>U. M. F. NO. 14 COMPOSTELA</c:v>
                </c:pt>
                <c:pt idx="19">
                  <c:v>H. G. S. 15 LAS VARAS</c:v>
                </c:pt>
                <c:pt idx="20">
                  <c:v>U. M. F. NO. 4 VILLA HIDALGO</c:v>
                </c:pt>
                <c:pt idx="21">
                  <c:v>U. M. F. NO. 7 TECUALA</c:v>
                </c:pt>
                <c:pt idx="22">
                  <c:v>U. M. F. NO. 18 IXTLAN DEL RIO</c:v>
                </c:pt>
                <c:pt idx="23">
                  <c:v>U.M.F. NO. 6 ACAPONETA</c:v>
                </c:pt>
                <c:pt idx="24">
                  <c:v>U. M. F. NO. 16 LA PE?ITA DE JALTEMBA</c:v>
                </c:pt>
                <c:pt idx="25">
                  <c:v>U. M. F. NO. 17 AHUACATLAN</c:v>
                </c:pt>
                <c:pt idx="26">
                  <c:v>U. M. F. NO. 26 XALISCO</c:v>
                </c:pt>
                <c:pt idx="27">
                  <c:v>U.M.F. NO. 10 SANTIAGO IXCUINT</c:v>
                </c:pt>
                <c:pt idx="28">
                  <c:v>U.M.F. NO. 8 TUXPAN</c:v>
                </c:pt>
                <c:pt idx="29">
                  <c:v>HGZ NO. 33 BAHIA DE BANDERAS</c:v>
                </c:pt>
                <c:pt idx="30">
                  <c:v>U. M. F. NO. 2 FRANCISCO I. MADERO</c:v>
                </c:pt>
                <c:pt idx="31">
                  <c:v>H. G. S. 10 SANTIAGO IXCUINT</c:v>
                </c:pt>
                <c:pt idx="32">
                  <c:v>U. M. F. NO. 5 TEPIC</c:v>
                </c:pt>
              </c:strCache>
            </c:strRef>
          </c:cat>
          <c:val>
            <c:numRef>
              <c:f>'Piramide RT'!$D$5:$D$37</c:f>
              <c:numCache>
                <c:formatCode>General</c:formatCode>
                <c:ptCount val="33"/>
                <c:pt idx="0" formatCode="0">
                  <c:v>5367</c:v>
                </c:pt>
                <c:pt idx="1">
                  <c:v>2084</c:v>
                </c:pt>
                <c:pt idx="2">
                  <c:v>1739</c:v>
                </c:pt>
                <c:pt idx="3">
                  <c:v>1627.5</c:v>
                </c:pt>
                <c:pt idx="4">
                  <c:v>618</c:v>
                </c:pt>
                <c:pt idx="5">
                  <c:v>393</c:v>
                </c:pt>
                <c:pt idx="6" formatCode="0">
                  <c:v>249</c:v>
                </c:pt>
                <c:pt idx="7">
                  <c:v>40</c:v>
                </c:pt>
                <c:pt idx="8">
                  <c:v>29</c:v>
                </c:pt>
                <c:pt idx="9">
                  <c:v>19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A6B-448A-BD4D-9DFAD9DB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38354432"/>
        <c:axId val="238355968"/>
      </c:barChart>
      <c:catAx>
        <c:axId val="23835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38355968"/>
        <c:crosses val="autoZero"/>
        <c:auto val="1"/>
        <c:lblAlgn val="ctr"/>
        <c:lblOffset val="100"/>
        <c:noMultiLvlLbl val="0"/>
      </c:catAx>
      <c:valAx>
        <c:axId val="238355968"/>
        <c:scaling>
          <c:orientation val="minMax"/>
        </c:scaling>
        <c:delete val="0"/>
        <c:axPos val="b"/>
        <c:numFmt formatCode="0;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38354432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35282032071517677"/>
          <c:y val="0.80349633298616252"/>
          <c:w val="0.47186746797323054"/>
          <c:h val="4.968944099378880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11" l="0.70000000000000062" r="0.70000000000000062" t="0.7500000000000041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73496180683361"/>
          <c:y val="9.9909342005978397E-2"/>
          <c:w val="0.70944953546343115"/>
          <c:h val="0.659679454961749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'Piramide EG'!$C$4</c:f>
              <c:strCache>
                <c:ptCount val="1"/>
                <c:pt idx="0">
                  <c:v>SALDO NEGATIVO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2ED-4A57-9499-763414C005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'Piramide EG'!$B$5:$B$39</c:f>
              <c:strCache>
                <c:ptCount val="35"/>
                <c:pt idx="0">
                  <c:v>U. M. F. NO. 19 MEZCALES</c:v>
                </c:pt>
                <c:pt idx="1">
                  <c:v>H. E. C. M.N. OCCIDENTE, JAL.</c:v>
                </c:pt>
                <c:pt idx="2">
                  <c:v>U. M. F. NO. 17 AHUACATLAN</c:v>
                </c:pt>
                <c:pt idx="3">
                  <c:v>H. G. Z. 42 PUERTO VALLARTA</c:v>
                </c:pt>
                <c:pt idx="4">
                  <c:v>H. GINEC. OBST. C. M. N. OCCIDENTE, JAL.</c:v>
                </c:pt>
                <c:pt idx="5">
                  <c:v>U. M. F. NO. 20 C.F.E.</c:v>
                </c:pt>
                <c:pt idx="6">
                  <c:v>U. M. F. NO. 9 RUIZ</c:v>
                </c:pt>
                <c:pt idx="7">
                  <c:v>U. M. F. NO. 4 VILLA HIDALGO</c:v>
                </c:pt>
                <c:pt idx="8">
                  <c:v>U. M. F. NO. 13 SAN BLAS</c:v>
                </c:pt>
                <c:pt idx="9">
                  <c:v>U. M. F. NO. 21 PIMIENTILLO</c:v>
                </c:pt>
                <c:pt idx="10">
                  <c:v>U. M. F. NO. 27 SAN JOSE DEL VALLE, NAYARIT</c:v>
                </c:pt>
                <c:pt idx="11">
                  <c:v>U. M. F. NO. 14 COMPOSTELA</c:v>
                </c:pt>
                <c:pt idx="12">
                  <c:v>U. M. F. NO. 11 YAGO</c:v>
                </c:pt>
                <c:pt idx="13">
                  <c:v>U. M. F. NO. 22 SAN JUAN DE ABAJO</c:v>
                </c:pt>
                <c:pt idx="14">
                  <c:v>H. G. S. 15 LAS VARAS</c:v>
                </c:pt>
                <c:pt idx="15">
                  <c:v>U. M. F. NO. 7 TECUALA</c:v>
                </c:pt>
                <c:pt idx="16">
                  <c:v>U. M. F. NO. 3 EL CORA</c:v>
                </c:pt>
                <c:pt idx="17">
                  <c:v>U.M.F. NO. 15 LAS VARAS</c:v>
                </c:pt>
                <c:pt idx="18">
                  <c:v>U. M. F. NO. 2 FRANCISCO I. MADERO</c:v>
                </c:pt>
                <c:pt idx="19">
                  <c:v>H. G. S. 10 SANTIAGO IXCUINT</c:v>
                </c:pt>
                <c:pt idx="20">
                  <c:v>U. M. F. NO. 12 AUTAN</c:v>
                </c:pt>
                <c:pt idx="21">
                  <c:v>H. G. S. 8 TUXPAN</c:v>
                </c:pt>
                <c:pt idx="22">
                  <c:v>H. G. S. 6 ACAPONETA</c:v>
                </c:pt>
                <c:pt idx="23">
                  <c:v>U.M.F. NO. 6 ACAPONETA</c:v>
                </c:pt>
                <c:pt idx="24">
                  <c:v>U. M. F. NO. 16 LA PE?ITA DE JALTEMBA</c:v>
                </c:pt>
                <c:pt idx="25">
                  <c:v>U. M. A. A.  NO. 272 TEPIC</c:v>
                </c:pt>
                <c:pt idx="26">
                  <c:v>U. M. F. NO. 18 IXTLAN DEL RIO</c:v>
                </c:pt>
                <c:pt idx="27">
                  <c:v>U.M.F. NO. 10 SANTIAGO IXCUINT</c:v>
                </c:pt>
                <c:pt idx="28">
                  <c:v>U.M.F. NO. 8 TUXPAN</c:v>
                </c:pt>
                <c:pt idx="29">
                  <c:v>H. G. Z. 1 TEPIC</c:v>
                </c:pt>
                <c:pt idx="30">
                  <c:v>U. M. F. NO. 5 TEPIC</c:v>
                </c:pt>
                <c:pt idx="31">
                  <c:v>U. M. F. NO. 25 TEPIC</c:v>
                </c:pt>
                <c:pt idx="32">
                  <c:v>U. M. F. NO. 26 XALISCO</c:v>
                </c:pt>
                <c:pt idx="33">
                  <c:v>U. M. F. NO. 24 TEPIC</c:v>
                </c:pt>
                <c:pt idx="34">
                  <c:v>HGZ NO. 33 BAHIA DE BANDERAS</c:v>
                </c:pt>
              </c:strCache>
            </c:strRef>
          </c:cat>
          <c:val>
            <c:numRef>
              <c:f>'Piramide EG'!$C$5:$C$39</c:f>
              <c:numCache>
                <c:formatCode>#,##0</c:formatCode>
                <c:ptCount val="35"/>
                <c:pt idx="8">
                  <c:v>-26</c:v>
                </c:pt>
                <c:pt idx="9">
                  <c:v>-61</c:v>
                </c:pt>
                <c:pt idx="10">
                  <c:v>-91</c:v>
                </c:pt>
                <c:pt idx="11">
                  <c:v>-103</c:v>
                </c:pt>
                <c:pt idx="12">
                  <c:v>-171</c:v>
                </c:pt>
                <c:pt idx="13">
                  <c:v>-179</c:v>
                </c:pt>
                <c:pt idx="14">
                  <c:v>-218</c:v>
                </c:pt>
                <c:pt idx="15">
                  <c:v>-240</c:v>
                </c:pt>
                <c:pt idx="16">
                  <c:v>-251</c:v>
                </c:pt>
                <c:pt idx="17">
                  <c:v>-298</c:v>
                </c:pt>
                <c:pt idx="18">
                  <c:v>-331</c:v>
                </c:pt>
                <c:pt idx="19">
                  <c:v>-451</c:v>
                </c:pt>
                <c:pt idx="20">
                  <c:v>-618</c:v>
                </c:pt>
                <c:pt idx="21">
                  <c:v>-630</c:v>
                </c:pt>
                <c:pt idx="22">
                  <c:v>-705</c:v>
                </c:pt>
                <c:pt idx="23">
                  <c:v>-749</c:v>
                </c:pt>
                <c:pt idx="24">
                  <c:v>-762</c:v>
                </c:pt>
                <c:pt idx="25">
                  <c:v>-910</c:v>
                </c:pt>
                <c:pt idx="26">
                  <c:v>-1236</c:v>
                </c:pt>
                <c:pt idx="27">
                  <c:v>-1611</c:v>
                </c:pt>
                <c:pt idx="28">
                  <c:v>-2037</c:v>
                </c:pt>
                <c:pt idx="29">
                  <c:v>-2104</c:v>
                </c:pt>
                <c:pt idx="30">
                  <c:v>-2428</c:v>
                </c:pt>
                <c:pt idx="31">
                  <c:v>-2818</c:v>
                </c:pt>
                <c:pt idx="32">
                  <c:v>-3277</c:v>
                </c:pt>
                <c:pt idx="33">
                  <c:v>-4784.5</c:v>
                </c:pt>
                <c:pt idx="34">
                  <c:v>-13204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6B-4B7F-AAE2-3F4E01A2DFB2}"/>
            </c:ext>
          </c:extLst>
        </c:ser>
        <c:ser>
          <c:idx val="1"/>
          <c:order val="1"/>
          <c:tx>
            <c:strRef>
              <c:f>'Piramide EG'!$D$4</c:f>
              <c:strCache>
                <c:ptCount val="1"/>
                <c:pt idx="0">
                  <c:v>SALDO POSITIVO</c:v>
                </c:pt>
              </c:strCache>
            </c:strRef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'Piramide EG'!$B$5:$B$39</c:f>
              <c:strCache>
                <c:ptCount val="35"/>
                <c:pt idx="0">
                  <c:v>U. M. F. NO. 19 MEZCALES</c:v>
                </c:pt>
                <c:pt idx="1">
                  <c:v>H. E. C. M.N. OCCIDENTE, JAL.</c:v>
                </c:pt>
                <c:pt idx="2">
                  <c:v>U. M. F. NO. 17 AHUACATLAN</c:v>
                </c:pt>
                <c:pt idx="3">
                  <c:v>H. G. Z. 42 PUERTO VALLARTA</c:v>
                </c:pt>
                <c:pt idx="4">
                  <c:v>H. GINEC. OBST. C. M. N. OCCIDENTE, JAL.</c:v>
                </c:pt>
                <c:pt idx="5">
                  <c:v>U. M. F. NO. 20 C.F.E.</c:v>
                </c:pt>
                <c:pt idx="6">
                  <c:v>U. M. F. NO. 9 RUIZ</c:v>
                </c:pt>
                <c:pt idx="7">
                  <c:v>U. M. F. NO. 4 VILLA HIDALGO</c:v>
                </c:pt>
                <c:pt idx="8">
                  <c:v>U. M. F. NO. 13 SAN BLAS</c:v>
                </c:pt>
                <c:pt idx="9">
                  <c:v>U. M. F. NO. 21 PIMIENTILLO</c:v>
                </c:pt>
                <c:pt idx="10">
                  <c:v>U. M. F. NO. 27 SAN JOSE DEL VALLE, NAYARIT</c:v>
                </c:pt>
                <c:pt idx="11">
                  <c:v>U. M. F. NO. 14 COMPOSTELA</c:v>
                </c:pt>
                <c:pt idx="12">
                  <c:v>U. M. F. NO. 11 YAGO</c:v>
                </c:pt>
                <c:pt idx="13">
                  <c:v>U. M. F. NO. 22 SAN JUAN DE ABAJO</c:v>
                </c:pt>
                <c:pt idx="14">
                  <c:v>H. G. S. 15 LAS VARAS</c:v>
                </c:pt>
                <c:pt idx="15">
                  <c:v>U. M. F. NO. 7 TECUALA</c:v>
                </c:pt>
                <c:pt idx="16">
                  <c:v>U. M. F. NO. 3 EL CORA</c:v>
                </c:pt>
                <c:pt idx="17">
                  <c:v>U.M.F. NO. 15 LAS VARAS</c:v>
                </c:pt>
                <c:pt idx="18">
                  <c:v>U. M. F. NO. 2 FRANCISCO I. MADERO</c:v>
                </c:pt>
                <c:pt idx="19">
                  <c:v>H. G. S. 10 SANTIAGO IXCUINT</c:v>
                </c:pt>
                <c:pt idx="20">
                  <c:v>U. M. F. NO. 12 AUTAN</c:v>
                </c:pt>
                <c:pt idx="21">
                  <c:v>H. G. S. 8 TUXPAN</c:v>
                </c:pt>
                <c:pt idx="22">
                  <c:v>H. G. S. 6 ACAPONETA</c:v>
                </c:pt>
                <c:pt idx="23">
                  <c:v>U.M.F. NO. 6 ACAPONETA</c:v>
                </c:pt>
                <c:pt idx="24">
                  <c:v>U. M. F. NO. 16 LA PE?ITA DE JALTEMBA</c:v>
                </c:pt>
                <c:pt idx="25">
                  <c:v>U. M. A. A.  NO. 272 TEPIC</c:v>
                </c:pt>
                <c:pt idx="26">
                  <c:v>U. M. F. NO. 18 IXTLAN DEL RIO</c:v>
                </c:pt>
                <c:pt idx="27">
                  <c:v>U.M.F. NO. 10 SANTIAGO IXCUINT</c:v>
                </c:pt>
                <c:pt idx="28">
                  <c:v>U.M.F. NO. 8 TUXPAN</c:v>
                </c:pt>
                <c:pt idx="29">
                  <c:v>H. G. Z. 1 TEPIC</c:v>
                </c:pt>
                <c:pt idx="30">
                  <c:v>U. M. F. NO. 5 TEPIC</c:v>
                </c:pt>
                <c:pt idx="31">
                  <c:v>U. M. F. NO. 25 TEPIC</c:v>
                </c:pt>
                <c:pt idx="32">
                  <c:v>U. M. F. NO. 26 XALISCO</c:v>
                </c:pt>
                <c:pt idx="33">
                  <c:v>U. M. F. NO. 24 TEPIC</c:v>
                </c:pt>
                <c:pt idx="34">
                  <c:v>HGZ NO. 33 BAHIA DE BANDERAS</c:v>
                </c:pt>
              </c:strCache>
            </c:strRef>
          </c:cat>
          <c:val>
            <c:numRef>
              <c:f>'Piramide EG'!$D$5:$D$39</c:f>
              <c:numCache>
                <c:formatCode>#,##0</c:formatCode>
                <c:ptCount val="35"/>
                <c:pt idx="0">
                  <c:v>4833</c:v>
                </c:pt>
                <c:pt idx="1">
                  <c:v>4724</c:v>
                </c:pt>
                <c:pt idx="2">
                  <c:v>768</c:v>
                </c:pt>
                <c:pt idx="3">
                  <c:v>350</c:v>
                </c:pt>
                <c:pt idx="4">
                  <c:v>155</c:v>
                </c:pt>
                <c:pt idx="5">
                  <c:v>136</c:v>
                </c:pt>
                <c:pt idx="6">
                  <c:v>68</c:v>
                </c:pt>
                <c:pt idx="7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6B-4B7F-AAE2-3F4E01A2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55330560"/>
        <c:axId val="255348736"/>
      </c:barChart>
      <c:catAx>
        <c:axId val="25533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55348736"/>
        <c:crosses val="autoZero"/>
        <c:auto val="1"/>
        <c:lblAlgn val="ctr"/>
        <c:lblOffset val="100"/>
        <c:noMultiLvlLbl val="0"/>
      </c:catAx>
      <c:valAx>
        <c:axId val="255348736"/>
        <c:scaling>
          <c:orientation val="minMax"/>
        </c:scaling>
        <c:delete val="0"/>
        <c:axPos val="b"/>
        <c:numFmt formatCode="0;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55330560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35282032071517677"/>
          <c:y val="0.80349633298616252"/>
          <c:w val="0.47186746797323054"/>
          <c:h val="4.968944099378880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11" l="0.70000000000000062" r="0.70000000000000062" t="0.75000000000000411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370418</xdr:colOff>
      <xdr:row>3</xdr:row>
      <xdr:rowOff>21168</xdr:rowOff>
    </xdr:from>
    <xdr:to>
      <xdr:col>17</xdr:col>
      <xdr:colOff>63500</xdr:colOff>
      <xdr:row>50</xdr:row>
      <xdr:rowOff>137585</xdr:rowOff>
    </xdr:to>
    <xdr:graphicFrame macro="">
      <xdr:nvGraphicFramePr>
        <xdr:cNvPr id="2" name="PIRAMIDE POBLACIÓN">
          <a:extLst>
            <a:ext uri="{FF2B5EF4-FFF2-40B4-BE49-F238E27FC236}">
              <a16:creationId xmlns:a16="http://schemas.microsoft.com/office/drawing/2014/main" xmlns="" id="{FBE03D7A-ACC2-412A-995E-31BB87543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5</xdr:row>
      <xdr:rowOff>105833</xdr:rowOff>
    </xdr:from>
    <xdr:to>
      <xdr:col>17</xdr:col>
      <xdr:colOff>179917</xdr:colOff>
      <xdr:row>52</xdr:row>
      <xdr:rowOff>137584</xdr:rowOff>
    </xdr:to>
    <xdr:graphicFrame macro="">
      <xdr:nvGraphicFramePr>
        <xdr:cNvPr id="2" name="PIRAMIDE POBLACIÓN">
          <a:extLst>
            <a:ext uri="{FF2B5EF4-FFF2-40B4-BE49-F238E27FC236}">
              <a16:creationId xmlns:a16="http://schemas.microsoft.com/office/drawing/2014/main" xmlns="" id="{B63455BA-B1D6-4344-B375-55EEAA5BA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2:AD35" totalsRowShown="0" headerRowDxfId="67" dataDxfId="65" headerRowBorderDxfId="66" tableBorderDxfId="64" dataCellStyle="Millares">
  <autoFilter ref="A2:AD35"/>
  <tableColumns count="30">
    <tableColumn id="1" name="# Unidad " dataDxfId="63"/>
    <tableColumn id="2" name="OOAD Tramitadora" dataDxfId="62"/>
    <tableColumn id="3" name="Unidad Expedidora" dataDxfId="61"/>
    <tableColumn id="4" name="OOAD Expedidora" dataDxfId="60"/>
    <tableColumn id="5" name="Nivel" dataDxfId="59"/>
    <tableColumn id="6" name="Meta 2024" dataDxfId="58" dataCellStyle="Millares"/>
    <tableColumn id="7" name="ene-24 _x000a_META" dataDxfId="57" dataCellStyle="Millares"/>
    <tableColumn id="19" name="ene-24_x000a_LOGRO" dataDxfId="56" dataCellStyle="Millares"/>
    <tableColumn id="8" name="feb-24_x000a_META" dataDxfId="55" dataCellStyle="Millares"/>
    <tableColumn id="20" name="feb-24_x000a_LOGRO" dataDxfId="54" dataCellStyle="Millares"/>
    <tableColumn id="9" name="mar-24_x000a_META" dataDxfId="53" dataCellStyle="Millares"/>
    <tableColumn id="21" name="mar-24_x000a_LOGRO" dataDxfId="52" dataCellStyle="Millares"/>
    <tableColumn id="10" name="abr-24_x000a_META" dataDxfId="51" dataCellStyle="Millares"/>
    <tableColumn id="22" name="abr-24_x000a_LOGRO" dataDxfId="50" dataCellStyle="Millares"/>
    <tableColumn id="11" name="may-24_x000a_META" dataDxfId="49" dataCellStyle="Millares"/>
    <tableColumn id="23" name="may-24_x000a_LOGRO" dataDxfId="48" dataCellStyle="Millares"/>
    <tableColumn id="12" name="jun-24_x000a_META" dataDxfId="47" dataCellStyle="Millares"/>
    <tableColumn id="24" name="jun-24_x000a_LOGRO" dataDxfId="46" dataCellStyle="Millares"/>
    <tableColumn id="13" name="jul-24_x000a_META" dataDxfId="45" dataCellStyle="Millares"/>
    <tableColumn id="25" name="jul-24_x000a_LOGRO" dataDxfId="44" dataCellStyle="Millares"/>
    <tableColumn id="14" name="ago-24_x000a_META" dataDxfId="43" dataCellStyle="Millares"/>
    <tableColumn id="26" name="ago-24_x000a_LOGRO" dataDxfId="42" dataCellStyle="Millares"/>
    <tableColumn id="15" name="sep-24_x000a_META" dataDxfId="41" dataCellStyle="Millares"/>
    <tableColumn id="27" name="sep-24_x000a_LOGRO" dataDxfId="40" dataCellStyle="Millares"/>
    <tableColumn id="16" name="oct-24_x000a_META" dataDxfId="39" dataCellStyle="Millares"/>
    <tableColumn id="28" name="oct-24_x000a_LOGRO" dataDxfId="38" dataCellStyle="Millares"/>
    <tableColumn id="17" name="nov-24_x000a_META" dataDxfId="37" dataCellStyle="Millares"/>
    <tableColumn id="29" name="nov-24_x000a_LOGRO" dataDxfId="36" dataCellStyle="Millares"/>
    <tableColumn id="18" name="dic-24 _x000a_META" dataDxfId="35" dataCellStyle="Millares"/>
    <tableColumn id="30" name="dic-24 _x000a_LOGRO" dataDxfId="34" dataCellStyle="Millar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:AD37" totalsRowShown="0" headerRowDxfId="33" dataDxfId="31" headerRowBorderDxfId="32" tableBorderDxfId="30">
  <autoFilter ref="A2:AD37"/>
  <tableColumns count="30">
    <tableColumn id="1" name="no." dataDxfId="29"/>
    <tableColumn id="2" name="OOAD Tramitadora" dataDxfId="28"/>
    <tableColumn id="3" name="Unidad Expedidora" dataDxfId="27"/>
    <tableColumn id="4" name="OOAD Expedidora" dataDxfId="26"/>
    <tableColumn id="5" name="Nivel" dataDxfId="25"/>
    <tableColumn id="6" name="Meta 2024" dataDxfId="24" dataCellStyle="Millares"/>
    <tableColumn id="7" name="ene-24 _x000a_META" dataDxfId="23" dataCellStyle="Millares"/>
    <tableColumn id="20" name="ene-24_x000a_LOGRO" dataDxfId="22" dataCellStyle="Millares"/>
    <tableColumn id="8" name="feb-24_x000a_META" dataDxfId="21" dataCellStyle="Millares"/>
    <tableColumn id="21" name="feb-24_x000a_LOGRO" dataDxfId="20" dataCellStyle="Millares"/>
    <tableColumn id="9" name="mar-24_x000a_META" dataDxfId="19" dataCellStyle="Millares"/>
    <tableColumn id="22" name="mar-24_x000a_LOGRO" dataDxfId="18" dataCellStyle="Millares"/>
    <tableColumn id="10" name="abr-24_x000a_META" dataDxfId="17" dataCellStyle="Millares"/>
    <tableColumn id="23" name="abr-24_x000a_LOGRO" dataDxfId="16" dataCellStyle="Millares"/>
    <tableColumn id="11" name="may-24_x000a_META" dataDxfId="15" dataCellStyle="Millares"/>
    <tableColumn id="24" name="may-24_x000a_LOGRO" dataDxfId="14" dataCellStyle="Millares"/>
    <tableColumn id="12" name="jun-24_x000a_META" dataDxfId="13" dataCellStyle="Millares"/>
    <tableColumn id="25" name="jun-24_x000a_LOGRO" dataDxfId="12" dataCellStyle="Millares"/>
    <tableColumn id="13" name="jul-24_x000a_META" dataDxfId="11" dataCellStyle="Millares"/>
    <tableColumn id="26" name="jul-24_x000a_LOGRO" dataDxfId="10" dataCellStyle="Millares"/>
    <tableColumn id="14" name="ago-24_x000a_META" dataDxfId="9" dataCellStyle="Millares"/>
    <tableColumn id="27" name="ago-24_x000a_LOGRO" dataDxfId="8" dataCellStyle="Millares"/>
    <tableColumn id="15" name="sep-24_x000a_META" dataDxfId="7" dataCellStyle="Millares"/>
    <tableColumn id="28" name="sep-24_x000a_LOGRO" dataDxfId="6" dataCellStyle="Millares"/>
    <tableColumn id="16" name="oct-24_x000a_META" dataDxfId="5" dataCellStyle="Millares"/>
    <tableColumn id="29" name="oct-24_x000a_LOGRO" dataDxfId="4" dataCellStyle="Millares"/>
    <tableColumn id="17" name="nov-24_x000a_META" dataDxfId="3" dataCellStyle="Millares"/>
    <tableColumn id="30" name="nov-24_x000a_LOGRO" dataDxfId="2" dataCellStyle="Millares"/>
    <tableColumn id="18" name="dic-24 _x000a_META" dataDxfId="1" dataCellStyle="Millares"/>
    <tableColumn id="31" name="dic-24 _x000a_LOGRO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141"/>
  <sheetViews>
    <sheetView showGridLines="0" zoomScaleNormal="100" workbookViewId="0">
      <selection activeCell="N23" sqref="C23:N23"/>
    </sheetView>
  </sheetViews>
  <sheetFormatPr baseColWidth="10" defaultRowHeight="12.75"/>
  <cols>
    <col min="1" max="1" width="4.7109375" style="28" customWidth="1"/>
    <col min="2" max="2" width="18.7109375" style="28" customWidth="1"/>
    <col min="3" max="14" width="11.85546875" style="27" customWidth="1"/>
    <col min="15" max="16384" width="11.42578125" style="27"/>
  </cols>
  <sheetData>
    <row r="1" spans="1:14" ht="12" customHeight="1">
      <c r="A1" s="26" t="s">
        <v>168</v>
      </c>
      <c r="B1" s="26"/>
    </row>
    <row r="2" spans="1:14" s="30" customFormat="1" ht="9" customHeight="1">
      <c r="A2" s="28"/>
      <c r="B2" s="29"/>
    </row>
    <row r="3" spans="1:14" ht="15.75" customHeight="1">
      <c r="A3" s="31" t="s">
        <v>130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30" customFormat="1" ht="17.25" customHeight="1" thickBot="1">
      <c r="A4" s="34"/>
      <c r="B4" s="35" t="s">
        <v>131</v>
      </c>
      <c r="C4" s="36">
        <v>45292</v>
      </c>
      <c r="D4" s="36">
        <v>45323</v>
      </c>
      <c r="E4" s="36">
        <v>45352</v>
      </c>
      <c r="F4" s="36">
        <v>45383</v>
      </c>
      <c r="G4" s="36">
        <v>45413</v>
      </c>
      <c r="H4" s="36">
        <v>45444</v>
      </c>
      <c r="I4" s="36">
        <v>45474</v>
      </c>
      <c r="J4" s="36">
        <v>45505</v>
      </c>
      <c r="K4" s="36">
        <v>45536</v>
      </c>
      <c r="L4" s="36">
        <v>45566</v>
      </c>
      <c r="M4" s="36">
        <v>45597</v>
      </c>
      <c r="N4" s="36">
        <v>45627</v>
      </c>
    </row>
    <row r="5" spans="1:14" s="29" customFormat="1" ht="18.75" customHeight="1">
      <c r="A5" s="37"/>
      <c r="B5" s="37" t="s">
        <v>171</v>
      </c>
      <c r="C5" s="38">
        <v>1256112</v>
      </c>
      <c r="D5" s="38">
        <v>1219746</v>
      </c>
      <c r="E5" s="38">
        <v>1469809.5</v>
      </c>
      <c r="F5" s="38">
        <v>1272157.5</v>
      </c>
      <c r="G5" s="38">
        <v>1689669</v>
      </c>
      <c r="H5" s="38">
        <v>1730004.5</v>
      </c>
      <c r="I5" s="38">
        <v>1631692</v>
      </c>
      <c r="J5" s="38">
        <v>1859492</v>
      </c>
      <c r="K5" s="38">
        <v>1624321.5</v>
      </c>
      <c r="L5" s="38">
        <v>1686126</v>
      </c>
      <c r="M5" s="38">
        <v>1751190</v>
      </c>
      <c r="N5" s="38">
        <v>1544671</v>
      </c>
    </row>
    <row r="6" spans="1:14" ht="12" customHeight="1">
      <c r="A6" s="39">
        <v>1</v>
      </c>
      <c r="B6" s="40" t="s">
        <v>133</v>
      </c>
      <c r="C6" s="41">
        <v>21282</v>
      </c>
      <c r="D6" s="41">
        <v>17952.5</v>
      </c>
      <c r="E6" s="41">
        <v>22523</v>
      </c>
      <c r="F6" s="41">
        <v>22094</v>
      </c>
      <c r="G6" s="41">
        <v>29007</v>
      </c>
      <c r="H6" s="41">
        <v>25649.5</v>
      </c>
      <c r="I6" s="41">
        <v>24963</v>
      </c>
      <c r="J6" s="41">
        <v>30468</v>
      </c>
      <c r="K6" s="41">
        <v>24695</v>
      </c>
      <c r="L6" s="41">
        <v>29988.5</v>
      </c>
      <c r="M6" s="41">
        <v>28610.5</v>
      </c>
      <c r="N6" s="41">
        <v>26165.5</v>
      </c>
    </row>
    <row r="7" spans="1:14" ht="12" customHeight="1">
      <c r="A7" s="42">
        <v>2</v>
      </c>
      <c r="B7" s="43" t="s">
        <v>134</v>
      </c>
      <c r="C7" s="44">
        <v>68668.5</v>
      </c>
      <c r="D7" s="44">
        <v>65893</v>
      </c>
      <c r="E7" s="44">
        <v>80696</v>
      </c>
      <c r="F7" s="44">
        <v>79024.5</v>
      </c>
      <c r="G7" s="44">
        <v>98075</v>
      </c>
      <c r="H7" s="44">
        <v>103149.99999999999</v>
      </c>
      <c r="I7" s="44">
        <v>95871</v>
      </c>
      <c r="J7" s="44">
        <v>113187.50000000001</v>
      </c>
      <c r="K7" s="44">
        <v>98229</v>
      </c>
      <c r="L7" s="44">
        <v>101896.5</v>
      </c>
      <c r="M7" s="44">
        <v>113729</v>
      </c>
      <c r="N7" s="44">
        <v>97043</v>
      </c>
    </row>
    <row r="8" spans="1:14" ht="12" customHeight="1">
      <c r="A8" s="39">
        <v>3</v>
      </c>
      <c r="B8" s="40" t="s">
        <v>135</v>
      </c>
      <c r="C8" s="41">
        <v>15146.5</v>
      </c>
      <c r="D8" s="41">
        <v>13348.999999999998</v>
      </c>
      <c r="E8" s="41">
        <v>18929.5</v>
      </c>
      <c r="F8" s="41">
        <v>16576.5</v>
      </c>
      <c r="G8" s="41">
        <v>20241.5</v>
      </c>
      <c r="H8" s="41">
        <v>20237.5</v>
      </c>
      <c r="I8" s="41">
        <v>18894</v>
      </c>
      <c r="J8" s="41">
        <v>22617.5</v>
      </c>
      <c r="K8" s="41">
        <v>17904</v>
      </c>
      <c r="L8" s="41">
        <v>19607.5</v>
      </c>
      <c r="M8" s="41">
        <v>20231</v>
      </c>
      <c r="N8" s="41">
        <v>17853</v>
      </c>
    </row>
    <row r="9" spans="1:14" ht="12" customHeight="1">
      <c r="A9" s="42">
        <v>4</v>
      </c>
      <c r="B9" s="43" t="s">
        <v>136</v>
      </c>
      <c r="C9" s="44">
        <v>6480</v>
      </c>
      <c r="D9" s="44">
        <v>4402.5</v>
      </c>
      <c r="E9" s="44">
        <v>7368.5</v>
      </c>
      <c r="F9" s="44">
        <v>6459</v>
      </c>
      <c r="G9" s="44">
        <v>7576.9999999999991</v>
      </c>
      <c r="H9" s="44">
        <v>11913</v>
      </c>
      <c r="I9" s="44">
        <v>6563.5</v>
      </c>
      <c r="J9" s="44">
        <v>9676</v>
      </c>
      <c r="K9" s="44">
        <v>7142.5</v>
      </c>
      <c r="L9" s="44">
        <v>9102</v>
      </c>
      <c r="M9" s="44">
        <v>10037</v>
      </c>
      <c r="N9" s="44">
        <v>7804.5</v>
      </c>
    </row>
    <row r="10" spans="1:14" ht="12" customHeight="1">
      <c r="A10" s="39">
        <v>5</v>
      </c>
      <c r="B10" s="40" t="s">
        <v>137</v>
      </c>
      <c r="C10" s="41">
        <v>42811</v>
      </c>
      <c r="D10" s="41">
        <v>37455.5</v>
      </c>
      <c r="E10" s="41">
        <v>48090</v>
      </c>
      <c r="F10" s="41">
        <v>42082</v>
      </c>
      <c r="G10" s="41">
        <v>57929</v>
      </c>
      <c r="H10" s="41">
        <v>54526.5</v>
      </c>
      <c r="I10" s="41">
        <v>50520</v>
      </c>
      <c r="J10" s="41">
        <v>60281</v>
      </c>
      <c r="K10" s="41">
        <v>48107</v>
      </c>
      <c r="L10" s="41">
        <v>50343.5</v>
      </c>
      <c r="M10" s="41">
        <v>56032</v>
      </c>
      <c r="N10" s="41">
        <v>52652.5</v>
      </c>
    </row>
    <row r="11" spans="1:14" ht="12" customHeight="1">
      <c r="A11" s="42">
        <v>6</v>
      </c>
      <c r="B11" s="43" t="s">
        <v>138</v>
      </c>
      <c r="C11" s="44">
        <v>15414.5</v>
      </c>
      <c r="D11" s="44">
        <v>13385.5</v>
      </c>
      <c r="E11" s="44">
        <v>15829</v>
      </c>
      <c r="F11" s="44">
        <v>14255.5</v>
      </c>
      <c r="G11" s="44">
        <v>16158.5</v>
      </c>
      <c r="H11" s="44">
        <v>15997</v>
      </c>
      <c r="I11" s="44">
        <v>15060</v>
      </c>
      <c r="J11" s="44">
        <v>18095.5</v>
      </c>
      <c r="K11" s="44">
        <v>14400.5</v>
      </c>
      <c r="L11" s="44">
        <v>17784.5</v>
      </c>
      <c r="M11" s="44">
        <v>19395.5</v>
      </c>
      <c r="N11" s="44">
        <v>14605</v>
      </c>
    </row>
    <row r="12" spans="1:14" ht="12" customHeight="1">
      <c r="A12" s="39">
        <v>7</v>
      </c>
      <c r="B12" s="40" t="s">
        <v>139</v>
      </c>
      <c r="C12" s="41">
        <v>10928.5</v>
      </c>
      <c r="D12" s="41">
        <v>11834.5</v>
      </c>
      <c r="E12" s="41">
        <v>12303</v>
      </c>
      <c r="F12" s="41">
        <v>9597</v>
      </c>
      <c r="G12" s="41">
        <v>15346.5</v>
      </c>
      <c r="H12" s="41">
        <v>17917</v>
      </c>
      <c r="I12" s="41">
        <v>14171</v>
      </c>
      <c r="J12" s="41">
        <v>13686.5</v>
      </c>
      <c r="K12" s="41">
        <v>15584.5</v>
      </c>
      <c r="L12" s="41">
        <v>14137</v>
      </c>
      <c r="M12" s="41">
        <v>12977.5</v>
      </c>
      <c r="N12" s="41">
        <v>11351</v>
      </c>
    </row>
    <row r="13" spans="1:14" ht="12" customHeight="1">
      <c r="A13" s="42">
        <v>8</v>
      </c>
      <c r="B13" s="43" t="s">
        <v>140</v>
      </c>
      <c r="C13" s="44">
        <v>57738.500000000007</v>
      </c>
      <c r="D13" s="44">
        <v>50671.5</v>
      </c>
      <c r="E13" s="44">
        <v>67880</v>
      </c>
      <c r="F13" s="44">
        <v>57427.5</v>
      </c>
      <c r="G13" s="44">
        <v>76988.5</v>
      </c>
      <c r="H13" s="44">
        <v>78225.5</v>
      </c>
      <c r="I13" s="44">
        <v>74553</v>
      </c>
      <c r="J13" s="44">
        <v>87532</v>
      </c>
      <c r="K13" s="44">
        <v>70441.5</v>
      </c>
      <c r="L13" s="44">
        <v>79733</v>
      </c>
      <c r="M13" s="44">
        <v>79089</v>
      </c>
      <c r="N13" s="44">
        <v>74611</v>
      </c>
    </row>
    <row r="14" spans="1:14" ht="12" customHeight="1">
      <c r="A14" s="39">
        <v>10</v>
      </c>
      <c r="B14" s="40" t="s">
        <v>141</v>
      </c>
      <c r="C14" s="41">
        <v>18679</v>
      </c>
      <c r="D14" s="41">
        <v>14667.000000000002</v>
      </c>
      <c r="E14" s="41">
        <v>22012.5</v>
      </c>
      <c r="F14" s="41">
        <v>16743</v>
      </c>
      <c r="G14" s="41">
        <v>21669.5</v>
      </c>
      <c r="H14" s="41">
        <v>22835.5</v>
      </c>
      <c r="I14" s="41">
        <v>23051.5</v>
      </c>
      <c r="J14" s="41">
        <v>25994</v>
      </c>
      <c r="K14" s="41">
        <v>23895.5</v>
      </c>
      <c r="L14" s="41">
        <v>25541.5</v>
      </c>
      <c r="M14" s="41">
        <v>25955</v>
      </c>
      <c r="N14" s="41">
        <v>23381.5</v>
      </c>
    </row>
    <row r="15" spans="1:14" ht="12" customHeight="1">
      <c r="A15" s="42">
        <v>11</v>
      </c>
      <c r="B15" s="43" t="s">
        <v>142</v>
      </c>
      <c r="C15" s="44">
        <v>61723.000000000007</v>
      </c>
      <c r="D15" s="44">
        <v>58965.500000000007</v>
      </c>
      <c r="E15" s="44">
        <v>72808</v>
      </c>
      <c r="F15" s="44">
        <v>55208</v>
      </c>
      <c r="G15" s="44">
        <v>87907.5</v>
      </c>
      <c r="H15" s="44">
        <v>78193</v>
      </c>
      <c r="I15" s="44">
        <v>84936</v>
      </c>
      <c r="J15" s="44">
        <v>93124.5</v>
      </c>
      <c r="K15" s="44">
        <v>76147</v>
      </c>
      <c r="L15" s="44">
        <v>76350</v>
      </c>
      <c r="M15" s="44">
        <v>86313</v>
      </c>
      <c r="N15" s="44">
        <v>76373</v>
      </c>
    </row>
    <row r="16" spans="1:14" ht="12" customHeight="1">
      <c r="A16" s="39">
        <v>12</v>
      </c>
      <c r="B16" s="40" t="s">
        <v>143</v>
      </c>
      <c r="C16" s="41">
        <v>11900</v>
      </c>
      <c r="D16" s="41">
        <v>11186</v>
      </c>
      <c r="E16" s="41">
        <v>12568</v>
      </c>
      <c r="F16" s="41">
        <v>11082.5</v>
      </c>
      <c r="G16" s="41">
        <v>14510</v>
      </c>
      <c r="H16" s="41">
        <v>14741</v>
      </c>
      <c r="I16" s="41">
        <v>14770</v>
      </c>
      <c r="J16" s="41">
        <v>18213</v>
      </c>
      <c r="K16" s="41">
        <v>12731.5</v>
      </c>
      <c r="L16" s="41">
        <v>12525</v>
      </c>
      <c r="M16" s="41">
        <v>11581</v>
      </c>
      <c r="N16" s="41">
        <v>10586</v>
      </c>
    </row>
    <row r="17" spans="1:14" ht="12" customHeight="1">
      <c r="A17" s="42">
        <v>13</v>
      </c>
      <c r="B17" s="43" t="s">
        <v>144</v>
      </c>
      <c r="C17" s="44">
        <v>19324</v>
      </c>
      <c r="D17" s="44">
        <v>23471</v>
      </c>
      <c r="E17" s="44">
        <v>26631</v>
      </c>
      <c r="F17" s="44">
        <v>21205</v>
      </c>
      <c r="G17" s="44">
        <v>26433</v>
      </c>
      <c r="H17" s="44">
        <v>31140.5</v>
      </c>
      <c r="I17" s="44">
        <v>26921.5</v>
      </c>
      <c r="J17" s="44">
        <v>35394</v>
      </c>
      <c r="K17" s="44">
        <v>27483</v>
      </c>
      <c r="L17" s="44">
        <v>30435</v>
      </c>
      <c r="M17" s="44">
        <v>33164</v>
      </c>
      <c r="N17" s="44">
        <v>27095</v>
      </c>
    </row>
    <row r="18" spans="1:14" ht="12" customHeight="1">
      <c r="A18" s="39">
        <v>14</v>
      </c>
      <c r="B18" s="40" t="s">
        <v>145</v>
      </c>
      <c r="C18" s="41">
        <v>135906</v>
      </c>
      <c r="D18" s="41">
        <v>135827.5</v>
      </c>
      <c r="E18" s="41">
        <v>154584.5</v>
      </c>
      <c r="F18" s="41">
        <v>135831</v>
      </c>
      <c r="G18" s="41">
        <v>176120.5</v>
      </c>
      <c r="H18" s="41">
        <v>180516.5</v>
      </c>
      <c r="I18" s="41">
        <v>167300</v>
      </c>
      <c r="J18" s="41">
        <v>197638</v>
      </c>
      <c r="K18" s="41">
        <v>172988.5</v>
      </c>
      <c r="L18" s="41">
        <v>174070.5</v>
      </c>
      <c r="M18" s="41">
        <v>181051</v>
      </c>
      <c r="N18" s="41">
        <v>158536.5</v>
      </c>
    </row>
    <row r="19" spans="1:14" ht="12" customHeight="1">
      <c r="A19" s="42">
        <v>15</v>
      </c>
      <c r="B19" s="43" t="s">
        <v>146</v>
      </c>
      <c r="C19" s="44">
        <v>122790</v>
      </c>
      <c r="D19" s="44">
        <v>122570.00000000001</v>
      </c>
      <c r="E19" s="44">
        <v>143486</v>
      </c>
      <c r="F19" s="44">
        <v>112034</v>
      </c>
      <c r="G19" s="44">
        <v>157269.5</v>
      </c>
      <c r="H19" s="44">
        <v>158213</v>
      </c>
      <c r="I19" s="44">
        <v>161233.5</v>
      </c>
      <c r="J19" s="44">
        <v>170776.5</v>
      </c>
      <c r="K19" s="44">
        <v>163676</v>
      </c>
      <c r="L19" s="44">
        <v>161035.5</v>
      </c>
      <c r="M19" s="44">
        <v>165450</v>
      </c>
      <c r="N19" s="44">
        <v>147429.5</v>
      </c>
    </row>
    <row r="20" spans="1:14" ht="12" customHeight="1">
      <c r="A20" s="39">
        <v>16</v>
      </c>
      <c r="B20" s="40" t="s">
        <v>147</v>
      </c>
      <c r="C20" s="41">
        <v>43719.500000000007</v>
      </c>
      <c r="D20" s="41">
        <v>42055.5</v>
      </c>
      <c r="E20" s="41">
        <v>54340</v>
      </c>
      <c r="F20" s="41">
        <v>45385</v>
      </c>
      <c r="G20" s="41">
        <v>62821</v>
      </c>
      <c r="H20" s="41">
        <v>65206</v>
      </c>
      <c r="I20" s="41">
        <v>64270.5</v>
      </c>
      <c r="J20" s="41">
        <v>66970</v>
      </c>
      <c r="K20" s="41">
        <v>52797</v>
      </c>
      <c r="L20" s="41">
        <v>57533</v>
      </c>
      <c r="M20" s="41">
        <v>60193</v>
      </c>
      <c r="N20" s="41">
        <v>54195</v>
      </c>
    </row>
    <row r="21" spans="1:14" ht="12" customHeight="1">
      <c r="A21" s="42">
        <v>17</v>
      </c>
      <c r="B21" s="43" t="s">
        <v>148</v>
      </c>
      <c r="C21" s="44">
        <v>23892</v>
      </c>
      <c r="D21" s="44">
        <v>20549.5</v>
      </c>
      <c r="E21" s="44">
        <v>25335</v>
      </c>
      <c r="F21" s="44">
        <v>22128.5</v>
      </c>
      <c r="G21" s="44">
        <v>26144.5</v>
      </c>
      <c r="H21" s="44">
        <v>30780.5</v>
      </c>
      <c r="I21" s="44">
        <v>28615</v>
      </c>
      <c r="J21" s="44">
        <v>31448</v>
      </c>
      <c r="K21" s="44">
        <v>30451.5</v>
      </c>
      <c r="L21" s="44">
        <v>26385</v>
      </c>
      <c r="M21" s="44">
        <v>28573</v>
      </c>
      <c r="N21" s="44">
        <v>24245</v>
      </c>
    </row>
    <row r="22" spans="1:14" ht="12" customHeight="1">
      <c r="A22" s="39">
        <v>18</v>
      </c>
      <c r="B22" s="40" t="s">
        <v>149</v>
      </c>
      <c r="C22" s="41">
        <v>7790.5</v>
      </c>
      <c r="D22" s="41">
        <v>9584</v>
      </c>
      <c r="E22" s="41">
        <v>12440.5</v>
      </c>
      <c r="F22" s="41">
        <v>11619</v>
      </c>
      <c r="G22" s="41">
        <v>13991</v>
      </c>
      <c r="H22" s="41">
        <v>13666.5</v>
      </c>
      <c r="I22" s="41">
        <v>12494</v>
      </c>
      <c r="J22" s="41">
        <v>12302.5</v>
      </c>
      <c r="K22" s="41">
        <v>12637</v>
      </c>
      <c r="L22" s="41">
        <v>12864</v>
      </c>
      <c r="M22" s="41">
        <v>12044</v>
      </c>
      <c r="N22" s="41">
        <v>10582</v>
      </c>
    </row>
    <row r="23" spans="1:14" ht="12" customHeight="1">
      <c r="A23" s="50">
        <v>19</v>
      </c>
      <c r="B23" s="51" t="s">
        <v>150</v>
      </c>
      <c r="C23" s="52">
        <v>16221.5</v>
      </c>
      <c r="D23" s="52">
        <v>15234.5</v>
      </c>
      <c r="E23" s="52">
        <v>16688.5</v>
      </c>
      <c r="F23" s="52">
        <v>15474.5</v>
      </c>
      <c r="G23" s="52">
        <v>17611.5</v>
      </c>
      <c r="H23" s="52">
        <v>20461.5</v>
      </c>
      <c r="I23" s="52">
        <v>19373.5</v>
      </c>
      <c r="J23" s="52">
        <v>21504.5</v>
      </c>
      <c r="K23" s="52">
        <v>17026</v>
      </c>
      <c r="L23" s="52">
        <v>19761</v>
      </c>
      <c r="M23" s="52">
        <v>21235.5</v>
      </c>
      <c r="N23" s="52">
        <v>17224.5</v>
      </c>
    </row>
    <row r="24" spans="1:14" ht="12" customHeight="1">
      <c r="A24" s="39">
        <v>20</v>
      </c>
      <c r="B24" s="40" t="s">
        <v>151</v>
      </c>
      <c r="C24" s="41">
        <v>74107.5</v>
      </c>
      <c r="D24" s="41">
        <v>72411</v>
      </c>
      <c r="E24" s="41">
        <v>91772.5</v>
      </c>
      <c r="F24" s="41">
        <v>84580.5</v>
      </c>
      <c r="G24" s="41">
        <v>96473</v>
      </c>
      <c r="H24" s="41">
        <v>105586.5</v>
      </c>
      <c r="I24" s="41">
        <v>97875.5</v>
      </c>
      <c r="J24" s="41">
        <v>117402</v>
      </c>
      <c r="K24" s="41">
        <v>94399.5</v>
      </c>
      <c r="L24" s="41">
        <v>98394</v>
      </c>
      <c r="M24" s="41">
        <v>107686</v>
      </c>
      <c r="N24" s="41">
        <v>95878</v>
      </c>
    </row>
    <row r="25" spans="1:14" ht="12" customHeight="1">
      <c r="A25" s="42">
        <v>21</v>
      </c>
      <c r="B25" s="43" t="s">
        <v>152</v>
      </c>
      <c r="C25" s="44">
        <v>8957</v>
      </c>
      <c r="D25" s="44">
        <v>10642.5</v>
      </c>
      <c r="E25" s="44">
        <v>12433.5</v>
      </c>
      <c r="F25" s="44">
        <v>9078.5</v>
      </c>
      <c r="G25" s="44">
        <v>14140.5</v>
      </c>
      <c r="H25" s="44">
        <v>11692.5</v>
      </c>
      <c r="I25" s="44">
        <v>12878.5</v>
      </c>
      <c r="J25" s="44">
        <v>13743</v>
      </c>
      <c r="K25" s="44">
        <v>9168</v>
      </c>
      <c r="L25" s="44">
        <v>14394</v>
      </c>
      <c r="M25" s="44">
        <v>15233</v>
      </c>
      <c r="N25" s="44">
        <v>11100</v>
      </c>
    </row>
    <row r="26" spans="1:14" ht="12" customHeight="1">
      <c r="A26" s="39">
        <v>22</v>
      </c>
      <c r="B26" s="40" t="s">
        <v>153</v>
      </c>
      <c r="C26" s="41">
        <v>34047</v>
      </c>
      <c r="D26" s="41">
        <v>34449.5</v>
      </c>
      <c r="E26" s="41">
        <v>36576</v>
      </c>
      <c r="F26" s="41">
        <v>37317</v>
      </c>
      <c r="G26" s="41">
        <v>45487.5</v>
      </c>
      <c r="H26" s="41">
        <v>46417</v>
      </c>
      <c r="I26" s="41">
        <v>47771</v>
      </c>
      <c r="J26" s="41">
        <v>46270.5</v>
      </c>
      <c r="K26" s="41">
        <v>39995.5</v>
      </c>
      <c r="L26" s="41">
        <v>42125</v>
      </c>
      <c r="M26" s="41">
        <v>47445</v>
      </c>
      <c r="N26" s="41">
        <v>40610</v>
      </c>
    </row>
    <row r="27" spans="1:14" ht="12" customHeight="1">
      <c r="A27" s="42">
        <v>23</v>
      </c>
      <c r="B27" s="43" t="s">
        <v>154</v>
      </c>
      <c r="C27" s="44">
        <v>26447.500000000004</v>
      </c>
      <c r="D27" s="44">
        <v>23486</v>
      </c>
      <c r="E27" s="44">
        <v>30001.5</v>
      </c>
      <c r="F27" s="44">
        <v>26571</v>
      </c>
      <c r="G27" s="44">
        <v>35992</v>
      </c>
      <c r="H27" s="44">
        <v>36722.5</v>
      </c>
      <c r="I27" s="44">
        <v>34938</v>
      </c>
      <c r="J27" s="44">
        <v>38369</v>
      </c>
      <c r="K27" s="44">
        <v>28137.5</v>
      </c>
      <c r="L27" s="44">
        <v>32734.999999999996</v>
      </c>
      <c r="M27" s="44">
        <v>37762.5</v>
      </c>
      <c r="N27" s="44">
        <v>31134.5</v>
      </c>
    </row>
    <row r="28" spans="1:14" ht="12" customHeight="1">
      <c r="A28" s="39">
        <v>24</v>
      </c>
      <c r="B28" s="40" t="s">
        <v>155</v>
      </c>
      <c r="C28" s="41">
        <v>21054.5</v>
      </c>
      <c r="D28" s="41">
        <v>22564</v>
      </c>
      <c r="E28" s="41">
        <v>28570.5</v>
      </c>
      <c r="F28" s="41">
        <v>26500.5</v>
      </c>
      <c r="G28" s="41">
        <v>35875.5</v>
      </c>
      <c r="H28" s="41">
        <v>38451.5</v>
      </c>
      <c r="I28" s="41">
        <v>37551.5</v>
      </c>
      <c r="J28" s="41">
        <v>39815.5</v>
      </c>
      <c r="K28" s="41">
        <v>38916</v>
      </c>
      <c r="L28" s="41">
        <v>36247.5</v>
      </c>
      <c r="M28" s="41">
        <v>28950.5</v>
      </c>
      <c r="N28" s="41">
        <v>32128.5</v>
      </c>
    </row>
    <row r="29" spans="1:14" ht="12" customHeight="1">
      <c r="A29" s="42">
        <v>25</v>
      </c>
      <c r="B29" s="43" t="s">
        <v>156</v>
      </c>
      <c r="C29" s="44">
        <v>42336</v>
      </c>
      <c r="D29" s="44">
        <v>42405</v>
      </c>
      <c r="E29" s="44">
        <v>49845</v>
      </c>
      <c r="F29" s="44">
        <v>41354.5</v>
      </c>
      <c r="G29" s="44">
        <v>50531</v>
      </c>
      <c r="H29" s="44">
        <v>54655.5</v>
      </c>
      <c r="I29" s="44">
        <v>48354</v>
      </c>
      <c r="J29" s="44">
        <v>62262.5</v>
      </c>
      <c r="K29" s="44">
        <v>53111.5</v>
      </c>
      <c r="L29" s="44">
        <v>60533.5</v>
      </c>
      <c r="M29" s="44">
        <v>60598.5</v>
      </c>
      <c r="N29" s="44">
        <v>43751</v>
      </c>
    </row>
    <row r="30" spans="1:14" ht="12" customHeight="1">
      <c r="A30" s="39">
        <v>26</v>
      </c>
      <c r="B30" s="40" t="s">
        <v>157</v>
      </c>
      <c r="C30" s="41">
        <v>60440.5</v>
      </c>
      <c r="D30" s="41">
        <v>54832</v>
      </c>
      <c r="E30" s="41">
        <v>61940</v>
      </c>
      <c r="F30" s="41">
        <v>52934.5</v>
      </c>
      <c r="G30" s="41">
        <v>67392.5</v>
      </c>
      <c r="H30" s="41">
        <v>72827.5</v>
      </c>
      <c r="I30" s="41">
        <v>65098</v>
      </c>
      <c r="J30" s="41">
        <v>74541.5</v>
      </c>
      <c r="K30" s="41">
        <v>67278</v>
      </c>
      <c r="L30" s="41">
        <v>72943</v>
      </c>
      <c r="M30" s="41">
        <v>70338</v>
      </c>
      <c r="N30" s="41">
        <v>66384.5</v>
      </c>
    </row>
    <row r="31" spans="1:14" ht="12" customHeight="1">
      <c r="A31" s="42">
        <v>27</v>
      </c>
      <c r="B31" s="43" t="s">
        <v>158</v>
      </c>
      <c r="C31" s="44">
        <v>68253.5</v>
      </c>
      <c r="D31" s="44">
        <v>62587.5</v>
      </c>
      <c r="E31" s="44">
        <v>73942.5</v>
      </c>
      <c r="F31" s="44">
        <v>60647</v>
      </c>
      <c r="G31" s="44">
        <v>84708</v>
      </c>
      <c r="H31" s="44">
        <v>84989.5</v>
      </c>
      <c r="I31" s="44">
        <v>74140</v>
      </c>
      <c r="J31" s="44">
        <v>86031</v>
      </c>
      <c r="K31" s="44">
        <v>81611</v>
      </c>
      <c r="L31" s="44">
        <v>81719</v>
      </c>
      <c r="M31" s="44">
        <v>81420.5</v>
      </c>
      <c r="N31" s="44">
        <v>70908.5</v>
      </c>
    </row>
    <row r="32" spans="1:14" ht="12" customHeight="1">
      <c r="A32" s="39">
        <v>28</v>
      </c>
      <c r="B32" s="40" t="s">
        <v>159</v>
      </c>
      <c r="C32" s="41">
        <v>14795.5</v>
      </c>
      <c r="D32" s="41">
        <v>12417</v>
      </c>
      <c r="E32" s="41">
        <v>17800</v>
      </c>
      <c r="F32" s="41">
        <v>14248</v>
      </c>
      <c r="G32" s="41">
        <v>18913.5</v>
      </c>
      <c r="H32" s="41">
        <v>19567</v>
      </c>
      <c r="I32" s="41">
        <v>16251.5</v>
      </c>
      <c r="J32" s="41">
        <v>20085</v>
      </c>
      <c r="K32" s="41">
        <v>16754.5</v>
      </c>
      <c r="L32" s="41">
        <v>16486.5</v>
      </c>
      <c r="M32" s="41">
        <v>17837</v>
      </c>
      <c r="N32" s="41">
        <v>16109</v>
      </c>
    </row>
    <row r="33" spans="1:14" ht="12" customHeight="1">
      <c r="A33" s="42">
        <v>29</v>
      </c>
      <c r="B33" s="43" t="s">
        <v>160</v>
      </c>
      <c r="C33" s="44">
        <v>38735.500000000007</v>
      </c>
      <c r="D33" s="44">
        <v>46966.5</v>
      </c>
      <c r="E33" s="44">
        <v>51523.000000000007</v>
      </c>
      <c r="F33" s="44">
        <v>45003</v>
      </c>
      <c r="G33" s="44">
        <v>61049.5</v>
      </c>
      <c r="H33" s="44">
        <v>64870.5</v>
      </c>
      <c r="I33" s="44">
        <v>57362.5</v>
      </c>
      <c r="J33" s="44">
        <v>67404</v>
      </c>
      <c r="K33" s="44">
        <v>71650.5</v>
      </c>
      <c r="L33" s="44">
        <v>69443</v>
      </c>
      <c r="M33" s="44">
        <v>67404</v>
      </c>
      <c r="N33" s="44">
        <v>64189.5</v>
      </c>
    </row>
    <row r="34" spans="1:14" ht="12" customHeight="1">
      <c r="A34" s="39">
        <v>30</v>
      </c>
      <c r="B34" s="40" t="s">
        <v>161</v>
      </c>
      <c r="C34" s="41">
        <v>4633.5</v>
      </c>
      <c r="D34" s="41">
        <v>4861.5</v>
      </c>
      <c r="E34" s="41">
        <v>4604.5</v>
      </c>
      <c r="F34" s="41">
        <v>3776</v>
      </c>
      <c r="G34" s="41">
        <v>5374.5</v>
      </c>
      <c r="H34" s="41">
        <v>5079.5</v>
      </c>
      <c r="I34" s="41">
        <v>5808.5</v>
      </c>
      <c r="J34" s="41">
        <v>6422.5</v>
      </c>
      <c r="K34" s="41">
        <v>6780.5</v>
      </c>
      <c r="L34" s="41">
        <v>6740</v>
      </c>
      <c r="M34" s="41">
        <v>7484.5</v>
      </c>
      <c r="N34" s="41">
        <v>5172.5</v>
      </c>
    </row>
    <row r="35" spans="1:14" ht="12" customHeight="1">
      <c r="A35" s="42">
        <v>31</v>
      </c>
      <c r="B35" s="43" t="s">
        <v>162</v>
      </c>
      <c r="C35" s="44">
        <v>13882.5</v>
      </c>
      <c r="D35" s="44">
        <v>16206</v>
      </c>
      <c r="E35" s="44">
        <v>16423.5</v>
      </c>
      <c r="F35" s="44">
        <v>15421</v>
      </c>
      <c r="G35" s="44">
        <v>23942</v>
      </c>
      <c r="H35" s="44">
        <v>21871.5</v>
      </c>
      <c r="I35" s="44">
        <v>18275.5</v>
      </c>
      <c r="J35" s="44">
        <v>24448.5</v>
      </c>
      <c r="K35" s="44">
        <v>21299</v>
      </c>
      <c r="L35" s="44">
        <v>18941</v>
      </c>
      <c r="M35" s="44">
        <v>20948</v>
      </c>
      <c r="N35" s="44">
        <v>17769.5</v>
      </c>
    </row>
    <row r="36" spans="1:14" ht="12" customHeight="1">
      <c r="A36" s="39">
        <v>32</v>
      </c>
      <c r="B36" s="40" t="s">
        <v>163</v>
      </c>
      <c r="C36" s="41">
        <v>13173.5</v>
      </c>
      <c r="D36" s="41">
        <v>16513</v>
      </c>
      <c r="E36" s="41">
        <v>18458</v>
      </c>
      <c r="F36" s="41">
        <v>13263</v>
      </c>
      <c r="G36" s="41">
        <v>19138.5</v>
      </c>
      <c r="H36" s="41">
        <v>17170.5</v>
      </c>
      <c r="I36" s="41">
        <v>16338</v>
      </c>
      <c r="J36" s="41">
        <v>21587.5</v>
      </c>
      <c r="K36" s="41">
        <v>15649.5</v>
      </c>
      <c r="L36" s="41">
        <v>18163</v>
      </c>
      <c r="M36" s="41">
        <v>21226.5</v>
      </c>
      <c r="N36" s="41">
        <v>15416.5</v>
      </c>
    </row>
    <row r="37" spans="1:14" ht="12" customHeight="1">
      <c r="A37" s="42">
        <v>33</v>
      </c>
      <c r="B37" s="43" t="s">
        <v>164</v>
      </c>
      <c r="C37" s="44">
        <v>11012.5</v>
      </c>
      <c r="D37" s="44">
        <v>9956</v>
      </c>
      <c r="E37" s="44">
        <v>14929.5</v>
      </c>
      <c r="F37" s="44">
        <v>13413.5</v>
      </c>
      <c r="G37" s="44">
        <v>19667.5</v>
      </c>
      <c r="H37" s="44">
        <v>17664.5</v>
      </c>
      <c r="I37" s="44">
        <v>19427.5</v>
      </c>
      <c r="J37" s="44">
        <v>19760</v>
      </c>
      <c r="K37" s="44">
        <v>15223</v>
      </c>
      <c r="L37" s="44">
        <v>17721</v>
      </c>
      <c r="M37" s="44">
        <v>16474.5</v>
      </c>
      <c r="N37" s="44">
        <v>16556.5</v>
      </c>
    </row>
    <row r="38" spans="1:14" ht="12" customHeight="1">
      <c r="A38" s="39">
        <v>34</v>
      </c>
      <c r="B38" s="40" t="s">
        <v>165</v>
      </c>
      <c r="C38" s="41">
        <v>17210</v>
      </c>
      <c r="D38" s="41">
        <v>15350.500000000002</v>
      </c>
      <c r="E38" s="41">
        <v>21669.5</v>
      </c>
      <c r="F38" s="41">
        <v>16405.5</v>
      </c>
      <c r="G38" s="41">
        <v>23859.5</v>
      </c>
      <c r="H38" s="41">
        <v>26038</v>
      </c>
      <c r="I38" s="41">
        <v>20542.5</v>
      </c>
      <c r="J38" s="41">
        <v>23638</v>
      </c>
      <c r="K38" s="41">
        <v>22831.5</v>
      </c>
      <c r="L38" s="41">
        <v>23093</v>
      </c>
      <c r="M38" s="41">
        <v>23896.5</v>
      </c>
      <c r="N38" s="41">
        <v>23397.5</v>
      </c>
    </row>
    <row r="39" spans="1:14" ht="12" customHeight="1">
      <c r="A39" s="42">
        <v>40</v>
      </c>
      <c r="B39" s="43" t="s">
        <v>169</v>
      </c>
      <c r="C39" s="44">
        <v>40515</v>
      </c>
      <c r="D39" s="44">
        <v>40606.5</v>
      </c>
      <c r="E39" s="44">
        <v>49941</v>
      </c>
      <c r="F39" s="44">
        <v>44825.5</v>
      </c>
      <c r="G39" s="44">
        <v>61050.5</v>
      </c>
      <c r="H39" s="44">
        <v>61093</v>
      </c>
      <c r="I39" s="44">
        <v>60611.5</v>
      </c>
      <c r="J39" s="44">
        <v>65712</v>
      </c>
      <c r="K39" s="44">
        <v>61450.5</v>
      </c>
      <c r="L39" s="44">
        <v>61318.500000000007</v>
      </c>
      <c r="M39" s="44">
        <v>59989</v>
      </c>
      <c r="N39" s="44">
        <v>55021.5</v>
      </c>
    </row>
    <row r="40" spans="1:14" ht="12" customHeight="1">
      <c r="A40" s="45">
        <v>41</v>
      </c>
      <c r="B40" s="46" t="s">
        <v>170</v>
      </c>
      <c r="C40" s="47">
        <v>66095.5</v>
      </c>
      <c r="D40" s="47">
        <v>64437</v>
      </c>
      <c r="E40" s="47">
        <v>74866</v>
      </c>
      <c r="F40" s="47">
        <v>72592</v>
      </c>
      <c r="G40" s="47">
        <v>100272.5</v>
      </c>
      <c r="H40" s="47">
        <v>101937.50000000001</v>
      </c>
      <c r="I40" s="47">
        <v>94907</v>
      </c>
      <c r="J40" s="47">
        <v>103090.5</v>
      </c>
      <c r="K40" s="47">
        <v>93728.5</v>
      </c>
      <c r="L40" s="47">
        <v>96036</v>
      </c>
      <c r="M40" s="47">
        <v>100835</v>
      </c>
      <c r="N40" s="47">
        <v>87410</v>
      </c>
    </row>
    <row r="42" spans="1:14">
      <c r="A42" s="48"/>
    </row>
    <row r="89" spans="3:14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3:14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3:14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 spans="3:14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3:14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3:14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</row>
    <row r="95" spans="3:14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</row>
    <row r="96" spans="3:14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</row>
    <row r="97" spans="3:14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</row>
    <row r="98" spans="3:14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3:14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</row>
    <row r="100" spans="3:14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</row>
    <row r="101" spans="3:14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</row>
    <row r="102" spans="3:14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</row>
    <row r="103" spans="3:14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</row>
    <row r="104" spans="3:14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</row>
    <row r="105" spans="3:14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</row>
    <row r="106" spans="3:14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</row>
    <row r="107" spans="3:14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3:14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3:14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3:14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3:14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</row>
    <row r="112" spans="3:14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3:14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</row>
    <row r="114" spans="3:14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</row>
    <row r="115" spans="3:14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</row>
    <row r="116" spans="3:14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</row>
    <row r="117" spans="3:14"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</row>
    <row r="118" spans="3:14"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</row>
    <row r="119" spans="3:14"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</row>
    <row r="120" spans="3:14"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</row>
    <row r="121" spans="3:14"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</row>
    <row r="122" spans="3:14"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</row>
    <row r="123" spans="3:14"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</row>
    <row r="124" spans="3:14"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 spans="3:14"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</row>
    <row r="126" spans="3:14"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</row>
    <row r="127" spans="3:14"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</row>
    <row r="128" spans="3:14"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3:14"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3:14"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3:14"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3:14"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</row>
    <row r="133" spans="3:14"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</row>
    <row r="134" spans="3:14"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</row>
    <row r="135" spans="3:14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</row>
    <row r="136" spans="3:14"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</row>
    <row r="137" spans="3:14"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</row>
    <row r="138" spans="3:14"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</row>
    <row r="139" spans="3:14"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</row>
    <row r="140" spans="3:14"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</row>
    <row r="141" spans="3:14"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7"/>
  <sheetViews>
    <sheetView showGridLines="0" zoomScale="85" zoomScaleNormal="85" workbookViewId="0">
      <selection activeCell="C3" sqref="C3:C35"/>
    </sheetView>
  </sheetViews>
  <sheetFormatPr baseColWidth="10" defaultRowHeight="15"/>
  <cols>
    <col min="1" max="1" width="11.5703125" style="53" bestFit="1" customWidth="1"/>
    <col min="2" max="2" width="17.5703125" style="53" customWidth="1"/>
    <col min="3" max="3" width="52.7109375" style="53" bestFit="1" customWidth="1"/>
    <col min="4" max="4" width="16.7109375" style="53" customWidth="1"/>
    <col min="5" max="5" width="11.5703125" style="53" bestFit="1" customWidth="1"/>
    <col min="6" max="6" width="12" style="53" bestFit="1" customWidth="1"/>
    <col min="7" max="7" width="11.5703125" style="53" bestFit="1" customWidth="1"/>
    <col min="8" max="8" width="11.42578125" style="53"/>
    <col min="9" max="9" width="11.5703125" style="53" bestFit="1" customWidth="1"/>
    <col min="10" max="10" width="11.42578125" style="53"/>
    <col min="11" max="11" width="11.5703125" style="53" bestFit="1" customWidth="1"/>
    <col min="12" max="12" width="11.42578125" style="53"/>
    <col min="13" max="13" width="11.5703125" style="53" bestFit="1" customWidth="1"/>
    <col min="14" max="14" width="11.42578125" style="53"/>
    <col min="15" max="15" width="11.5703125" style="53" bestFit="1" customWidth="1"/>
    <col min="16" max="16" width="11.42578125" style="53"/>
    <col min="17" max="17" width="11.5703125" style="53" bestFit="1" customWidth="1"/>
    <col min="18" max="18" width="11.42578125" style="53"/>
    <col min="19" max="19" width="11.5703125" style="53" bestFit="1" customWidth="1"/>
    <col min="20" max="20" width="11.42578125" style="53"/>
    <col min="21" max="21" width="11.5703125" style="53" bestFit="1" customWidth="1"/>
    <col min="22" max="22" width="11.42578125" style="53"/>
    <col min="23" max="23" width="11.5703125" style="53" bestFit="1" customWidth="1"/>
    <col min="24" max="24" width="11.42578125" style="53"/>
    <col min="25" max="25" width="11.5703125" style="53" bestFit="1" customWidth="1"/>
    <col min="26" max="26" width="11.42578125" style="53"/>
    <col min="27" max="27" width="11.5703125" style="53" bestFit="1" customWidth="1"/>
    <col min="28" max="28" width="11.42578125" style="53"/>
    <col min="29" max="29" width="11.5703125" style="53" bestFit="1" customWidth="1"/>
    <col min="30" max="31" width="11.42578125" style="53"/>
    <col min="32" max="34" width="16.7109375" style="53" customWidth="1"/>
    <col min="35" max="16384" width="11.42578125" style="53"/>
  </cols>
  <sheetData>
    <row r="1" spans="1:34" ht="36" customHeight="1">
      <c r="A1" s="172" t="s">
        <v>40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</row>
    <row r="2" spans="1:34" ht="33" customHeight="1">
      <c r="A2" s="54" t="s">
        <v>35</v>
      </c>
      <c r="B2" s="55" t="s">
        <v>36</v>
      </c>
      <c r="C2" s="56" t="s">
        <v>37</v>
      </c>
      <c r="D2" s="56" t="s">
        <v>38</v>
      </c>
      <c r="E2" s="56" t="s">
        <v>39</v>
      </c>
      <c r="F2" s="57" t="s">
        <v>41</v>
      </c>
      <c r="G2" s="58" t="s">
        <v>172</v>
      </c>
      <c r="H2" s="58" t="s">
        <v>193</v>
      </c>
      <c r="I2" s="59" t="s">
        <v>173</v>
      </c>
      <c r="J2" s="59" t="s">
        <v>194</v>
      </c>
      <c r="K2" s="59" t="s">
        <v>174</v>
      </c>
      <c r="L2" s="59" t="s">
        <v>195</v>
      </c>
      <c r="M2" s="59" t="s">
        <v>175</v>
      </c>
      <c r="N2" s="59" t="s">
        <v>196</v>
      </c>
      <c r="O2" s="59" t="s">
        <v>176</v>
      </c>
      <c r="P2" s="59" t="s">
        <v>197</v>
      </c>
      <c r="Q2" s="59" t="s">
        <v>177</v>
      </c>
      <c r="R2" s="59" t="s">
        <v>198</v>
      </c>
      <c r="S2" s="59" t="s">
        <v>178</v>
      </c>
      <c r="T2" s="59" t="s">
        <v>199</v>
      </c>
      <c r="U2" s="59" t="s">
        <v>179</v>
      </c>
      <c r="V2" s="59" t="s">
        <v>200</v>
      </c>
      <c r="W2" s="59" t="s">
        <v>180</v>
      </c>
      <c r="X2" s="59" t="s">
        <v>201</v>
      </c>
      <c r="Y2" s="59" t="s">
        <v>181</v>
      </c>
      <c r="Z2" s="59" t="s">
        <v>202</v>
      </c>
      <c r="AA2" s="59" t="s">
        <v>182</v>
      </c>
      <c r="AB2" s="59" t="s">
        <v>203</v>
      </c>
      <c r="AC2" s="59" t="s">
        <v>183</v>
      </c>
      <c r="AD2" s="60" t="s">
        <v>184</v>
      </c>
      <c r="AF2" s="101" t="s">
        <v>190</v>
      </c>
      <c r="AG2" s="101" t="s">
        <v>191</v>
      </c>
      <c r="AH2" s="102" t="s">
        <v>192</v>
      </c>
    </row>
    <row r="3" spans="1:34">
      <c r="A3" s="61">
        <v>1</v>
      </c>
      <c r="B3" s="62" t="s">
        <v>4</v>
      </c>
      <c r="C3" s="63" t="s">
        <v>6</v>
      </c>
      <c r="D3" s="62" t="s">
        <v>4</v>
      </c>
      <c r="E3" s="64">
        <v>1</v>
      </c>
      <c r="F3" s="65">
        <v>48846</v>
      </c>
      <c r="G3" s="66">
        <v>3650.5</v>
      </c>
      <c r="H3" s="66">
        <v>3561</v>
      </c>
      <c r="I3" s="66">
        <v>3406.5</v>
      </c>
      <c r="J3" s="66">
        <v>4136</v>
      </c>
      <c r="K3" s="66">
        <v>3710.5</v>
      </c>
      <c r="L3" s="66">
        <v>2912</v>
      </c>
      <c r="M3" s="66">
        <v>3452.5</v>
      </c>
      <c r="N3" s="66">
        <v>3813</v>
      </c>
      <c r="O3" s="66">
        <v>3909.5</v>
      </c>
      <c r="P3" s="66">
        <v>4582</v>
      </c>
      <c r="Q3" s="66">
        <v>4499.5</v>
      </c>
      <c r="R3" s="66">
        <v>3093</v>
      </c>
      <c r="S3" s="66">
        <v>4347.5</v>
      </c>
      <c r="T3" s="66">
        <v>3252</v>
      </c>
      <c r="U3" s="66">
        <v>4884.5</v>
      </c>
      <c r="V3" s="66"/>
      <c r="W3" s="66">
        <v>3829</v>
      </c>
      <c r="X3" s="66"/>
      <c r="Y3" s="66">
        <v>4415</v>
      </c>
      <c r="Z3" s="66"/>
      <c r="AA3" s="66">
        <v>4844.5</v>
      </c>
      <c r="AB3" s="66"/>
      <c r="AC3" s="66">
        <v>3896.5</v>
      </c>
      <c r="AD3" s="66"/>
      <c r="AF3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26976.5</v>
      </c>
      <c r="AG3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25349</v>
      </c>
      <c r="AH3" s="100">
        <f>AF3-AG3</f>
        <v>1627.5</v>
      </c>
    </row>
    <row r="4" spans="1:34">
      <c r="A4" s="61">
        <v>2</v>
      </c>
      <c r="B4" s="62" t="s">
        <v>4</v>
      </c>
      <c r="C4" s="63" t="s">
        <v>5</v>
      </c>
      <c r="D4" s="62" t="s">
        <v>4</v>
      </c>
      <c r="E4" s="64">
        <v>1</v>
      </c>
      <c r="F4" s="65">
        <v>34771</v>
      </c>
      <c r="G4" s="66">
        <v>2648</v>
      </c>
      <c r="H4" s="66">
        <v>1845</v>
      </c>
      <c r="I4" s="66">
        <v>2410</v>
      </c>
      <c r="J4" s="66">
        <v>2272</v>
      </c>
      <c r="K4" s="66">
        <v>2632</v>
      </c>
      <c r="L4" s="66">
        <v>1670</v>
      </c>
      <c r="M4" s="66">
        <v>2503</v>
      </c>
      <c r="N4" s="66">
        <v>2699</v>
      </c>
      <c r="O4" s="66">
        <v>2770</v>
      </c>
      <c r="P4" s="66">
        <v>2242</v>
      </c>
      <c r="Q4" s="66">
        <v>3229</v>
      </c>
      <c r="R4" s="66">
        <v>1606</v>
      </c>
      <c r="S4" s="66">
        <v>3106</v>
      </c>
      <c r="T4" s="66">
        <v>1597</v>
      </c>
      <c r="U4" s="66">
        <v>3484</v>
      </c>
      <c r="V4" s="66"/>
      <c r="W4" s="66">
        <v>2694</v>
      </c>
      <c r="X4" s="66"/>
      <c r="Y4" s="66">
        <v>3134</v>
      </c>
      <c r="Z4" s="66"/>
      <c r="AA4" s="66">
        <v>3374</v>
      </c>
      <c r="AB4" s="66"/>
      <c r="AC4" s="66">
        <v>2787</v>
      </c>
      <c r="AD4" s="66"/>
      <c r="AF4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19298</v>
      </c>
      <c r="AG4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13931</v>
      </c>
      <c r="AH4" s="100">
        <f t="shared" ref="AH4:AH36" si="0">AF4-AG4</f>
        <v>5367</v>
      </c>
    </row>
    <row r="5" spans="1:34">
      <c r="A5" s="61">
        <v>3</v>
      </c>
      <c r="B5" s="62" t="s">
        <v>4</v>
      </c>
      <c r="C5" s="63" t="s">
        <v>7</v>
      </c>
      <c r="D5" s="62" t="s">
        <v>4</v>
      </c>
      <c r="E5" s="64">
        <v>1</v>
      </c>
      <c r="F5" s="65">
        <v>32230</v>
      </c>
      <c r="G5" s="66">
        <v>2368</v>
      </c>
      <c r="H5" s="66">
        <v>2681</v>
      </c>
      <c r="I5" s="66">
        <v>2242</v>
      </c>
      <c r="J5" s="66">
        <v>2475</v>
      </c>
      <c r="K5" s="66">
        <v>2484</v>
      </c>
      <c r="L5" s="66">
        <v>1551</v>
      </c>
      <c r="M5" s="66">
        <v>2339</v>
      </c>
      <c r="N5" s="66">
        <v>2148</v>
      </c>
      <c r="O5" s="66">
        <v>2617</v>
      </c>
      <c r="P5" s="66">
        <v>1843</v>
      </c>
      <c r="Q5" s="66">
        <v>2950</v>
      </c>
      <c r="R5" s="66">
        <v>2783</v>
      </c>
      <c r="S5" s="66">
        <v>2852</v>
      </c>
      <c r="T5" s="66">
        <v>2632</v>
      </c>
      <c r="U5" s="66">
        <v>3196</v>
      </c>
      <c r="V5" s="66"/>
      <c r="W5" s="66">
        <v>2542</v>
      </c>
      <c r="X5" s="66"/>
      <c r="Y5" s="66">
        <v>2877</v>
      </c>
      <c r="Z5" s="66"/>
      <c r="AA5" s="66">
        <v>3132</v>
      </c>
      <c r="AB5" s="66"/>
      <c r="AC5" s="66">
        <v>2631</v>
      </c>
      <c r="AD5" s="66"/>
      <c r="AF5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17852</v>
      </c>
      <c r="AG5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16113</v>
      </c>
      <c r="AH5" s="100">
        <f t="shared" si="0"/>
        <v>1739</v>
      </c>
    </row>
    <row r="6" spans="1:34">
      <c r="A6" s="61">
        <v>4</v>
      </c>
      <c r="B6" s="62" t="s">
        <v>4</v>
      </c>
      <c r="C6" s="63" t="s">
        <v>8</v>
      </c>
      <c r="D6" s="62" t="s">
        <v>4</v>
      </c>
      <c r="E6" s="64">
        <v>2</v>
      </c>
      <c r="F6" s="65">
        <v>25726</v>
      </c>
      <c r="G6" s="66">
        <v>1904</v>
      </c>
      <c r="H6" s="66">
        <v>1438</v>
      </c>
      <c r="I6" s="66">
        <v>1786</v>
      </c>
      <c r="J6" s="66">
        <v>2189</v>
      </c>
      <c r="K6" s="66">
        <v>2012</v>
      </c>
      <c r="L6" s="66">
        <v>1352</v>
      </c>
      <c r="M6" s="66">
        <v>1888</v>
      </c>
      <c r="N6" s="66">
        <v>1890</v>
      </c>
      <c r="O6" s="66">
        <v>2073</v>
      </c>
      <c r="P6" s="66">
        <v>1978</v>
      </c>
      <c r="Q6" s="66">
        <v>2419</v>
      </c>
      <c r="R6" s="66">
        <v>1876</v>
      </c>
      <c r="S6" s="66">
        <v>2297</v>
      </c>
      <c r="T6" s="66">
        <v>1572</v>
      </c>
      <c r="U6" s="66">
        <v>2527</v>
      </c>
      <c r="V6" s="66"/>
      <c r="W6" s="66">
        <v>2003</v>
      </c>
      <c r="X6" s="66"/>
      <c r="Y6" s="66">
        <v>2318</v>
      </c>
      <c r="Z6" s="66"/>
      <c r="AA6" s="66">
        <v>2502</v>
      </c>
      <c r="AB6" s="66"/>
      <c r="AC6" s="66">
        <v>1997</v>
      </c>
      <c r="AD6" s="66"/>
      <c r="AF6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14379</v>
      </c>
      <c r="AG6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12295</v>
      </c>
      <c r="AH6" s="100">
        <f t="shared" si="0"/>
        <v>2084</v>
      </c>
    </row>
    <row r="7" spans="1:34">
      <c r="A7" s="61">
        <v>5</v>
      </c>
      <c r="B7" s="62" t="s">
        <v>4</v>
      </c>
      <c r="C7" s="63" t="s">
        <v>3</v>
      </c>
      <c r="D7" s="62" t="s">
        <v>4</v>
      </c>
      <c r="E7" s="64">
        <v>2</v>
      </c>
      <c r="F7" s="65">
        <v>18759</v>
      </c>
      <c r="G7" s="66">
        <v>1341</v>
      </c>
      <c r="H7" s="66">
        <v>1628</v>
      </c>
      <c r="I7" s="66">
        <v>1470</v>
      </c>
      <c r="J7" s="66">
        <v>1905</v>
      </c>
      <c r="K7" s="66">
        <v>1477</v>
      </c>
      <c r="L7" s="66">
        <v>1676</v>
      </c>
      <c r="M7" s="66">
        <v>1103</v>
      </c>
      <c r="N7" s="66">
        <v>1631</v>
      </c>
      <c r="O7" s="66">
        <v>1595</v>
      </c>
      <c r="P7" s="66">
        <v>1357</v>
      </c>
      <c r="Q7" s="66">
        <v>2004</v>
      </c>
      <c r="R7" s="66">
        <v>1445</v>
      </c>
      <c r="S7" s="66">
        <v>1632</v>
      </c>
      <c r="T7" s="66">
        <v>1745</v>
      </c>
      <c r="U7" s="66">
        <v>1745</v>
      </c>
      <c r="V7" s="66"/>
      <c r="W7" s="66">
        <v>1456</v>
      </c>
      <c r="X7" s="66"/>
      <c r="Y7" s="66">
        <v>1813</v>
      </c>
      <c r="Z7" s="66"/>
      <c r="AA7" s="66">
        <v>1791</v>
      </c>
      <c r="AB7" s="66"/>
      <c r="AC7" s="66">
        <v>1332</v>
      </c>
      <c r="AD7" s="66"/>
      <c r="AF7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10622</v>
      </c>
      <c r="AG7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11387</v>
      </c>
      <c r="AH7" s="100">
        <f t="shared" si="0"/>
        <v>-765</v>
      </c>
    </row>
    <row r="8" spans="1:34">
      <c r="A8" s="61">
        <v>6</v>
      </c>
      <c r="B8" s="62" t="s">
        <v>4</v>
      </c>
      <c r="C8" s="63" t="s">
        <v>9</v>
      </c>
      <c r="D8" s="62" t="s">
        <v>4</v>
      </c>
      <c r="E8" s="64">
        <v>1</v>
      </c>
      <c r="F8" s="65">
        <v>13269</v>
      </c>
      <c r="G8" s="66">
        <v>960</v>
      </c>
      <c r="H8" s="66">
        <v>962</v>
      </c>
      <c r="I8" s="66">
        <v>920</v>
      </c>
      <c r="J8" s="66">
        <v>1036</v>
      </c>
      <c r="K8" s="66">
        <v>1038</v>
      </c>
      <c r="L8" s="66">
        <v>1117</v>
      </c>
      <c r="M8" s="66">
        <v>988</v>
      </c>
      <c r="N8" s="66">
        <v>1200</v>
      </c>
      <c r="O8" s="66">
        <v>1073</v>
      </c>
      <c r="P8" s="66">
        <v>944</v>
      </c>
      <c r="Q8" s="66">
        <v>1240</v>
      </c>
      <c r="R8" s="66">
        <v>909</v>
      </c>
      <c r="S8" s="66">
        <v>1192</v>
      </c>
      <c r="T8" s="66">
        <v>850</v>
      </c>
      <c r="U8" s="66">
        <v>1329</v>
      </c>
      <c r="V8" s="66"/>
      <c r="W8" s="66">
        <v>1011</v>
      </c>
      <c r="X8" s="66"/>
      <c r="Y8" s="66">
        <v>1152</v>
      </c>
      <c r="Z8" s="66"/>
      <c r="AA8" s="66">
        <v>1304</v>
      </c>
      <c r="AB8" s="66"/>
      <c r="AC8" s="66">
        <v>1062</v>
      </c>
      <c r="AD8" s="66"/>
      <c r="AF8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7411</v>
      </c>
      <c r="AG8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7018</v>
      </c>
      <c r="AH8" s="100">
        <f t="shared" si="0"/>
        <v>393</v>
      </c>
    </row>
    <row r="9" spans="1:34">
      <c r="A9" s="61">
        <v>7</v>
      </c>
      <c r="B9" s="62" t="s">
        <v>4</v>
      </c>
      <c r="C9" s="63" t="s">
        <v>10</v>
      </c>
      <c r="D9" s="62" t="s">
        <v>4</v>
      </c>
      <c r="E9" s="64">
        <v>1</v>
      </c>
      <c r="F9" s="65">
        <v>6942</v>
      </c>
      <c r="G9" s="66">
        <v>528</v>
      </c>
      <c r="H9" s="66">
        <v>400</v>
      </c>
      <c r="I9" s="66">
        <v>477</v>
      </c>
      <c r="J9" s="66">
        <v>577</v>
      </c>
      <c r="K9" s="66">
        <v>526</v>
      </c>
      <c r="L9" s="66">
        <v>468</v>
      </c>
      <c r="M9" s="66">
        <v>496</v>
      </c>
      <c r="N9" s="66">
        <v>993</v>
      </c>
      <c r="O9" s="66">
        <v>561</v>
      </c>
      <c r="P9" s="66">
        <v>833</v>
      </c>
      <c r="Q9" s="66">
        <v>637</v>
      </c>
      <c r="R9" s="66">
        <v>740</v>
      </c>
      <c r="S9" s="66">
        <v>622</v>
      </c>
      <c r="T9" s="66">
        <v>795</v>
      </c>
      <c r="U9" s="66">
        <v>691</v>
      </c>
      <c r="V9" s="66"/>
      <c r="W9" s="66">
        <v>541</v>
      </c>
      <c r="X9" s="66"/>
      <c r="Y9" s="66">
        <v>632</v>
      </c>
      <c r="Z9" s="66"/>
      <c r="AA9" s="66">
        <v>675</v>
      </c>
      <c r="AB9" s="66"/>
      <c r="AC9" s="66">
        <v>556</v>
      </c>
      <c r="AD9" s="66"/>
      <c r="AF9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3847</v>
      </c>
      <c r="AG9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4806</v>
      </c>
      <c r="AH9" s="100">
        <f t="shared" si="0"/>
        <v>-959</v>
      </c>
    </row>
    <row r="10" spans="1:34">
      <c r="A10" s="61">
        <v>8</v>
      </c>
      <c r="B10" s="62" t="s">
        <v>4</v>
      </c>
      <c r="C10" s="63" t="s">
        <v>11</v>
      </c>
      <c r="D10" s="62" t="s">
        <v>4</v>
      </c>
      <c r="E10" s="64">
        <v>1</v>
      </c>
      <c r="F10" s="65">
        <v>5569</v>
      </c>
      <c r="G10" s="66">
        <v>413</v>
      </c>
      <c r="H10" s="66">
        <v>448</v>
      </c>
      <c r="I10" s="66">
        <v>381</v>
      </c>
      <c r="J10" s="66">
        <v>512</v>
      </c>
      <c r="K10" s="66">
        <v>414</v>
      </c>
      <c r="L10" s="66">
        <v>476</v>
      </c>
      <c r="M10" s="66">
        <v>407</v>
      </c>
      <c r="N10" s="66">
        <v>558</v>
      </c>
      <c r="O10" s="66">
        <v>468</v>
      </c>
      <c r="P10" s="66">
        <v>712</v>
      </c>
      <c r="Q10" s="66">
        <v>503</v>
      </c>
      <c r="R10" s="66">
        <v>461</v>
      </c>
      <c r="S10" s="66">
        <v>491</v>
      </c>
      <c r="T10" s="66">
        <v>568</v>
      </c>
      <c r="U10" s="66">
        <v>543</v>
      </c>
      <c r="V10" s="66"/>
      <c r="W10" s="66">
        <v>458</v>
      </c>
      <c r="X10" s="66"/>
      <c r="Y10" s="66">
        <v>503</v>
      </c>
      <c r="Z10" s="66"/>
      <c r="AA10" s="66">
        <v>547</v>
      </c>
      <c r="AB10" s="66"/>
      <c r="AC10" s="66">
        <v>441</v>
      </c>
      <c r="AD10" s="66"/>
      <c r="AF10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3077</v>
      </c>
      <c r="AG10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3735</v>
      </c>
      <c r="AH10" s="100">
        <f t="shared" si="0"/>
        <v>-658</v>
      </c>
    </row>
    <row r="11" spans="1:34">
      <c r="A11" s="61">
        <v>9</v>
      </c>
      <c r="B11" s="62" t="s">
        <v>4</v>
      </c>
      <c r="C11" s="63" t="s">
        <v>12</v>
      </c>
      <c r="D11" s="62" t="s">
        <v>4</v>
      </c>
      <c r="E11" s="64">
        <v>2</v>
      </c>
      <c r="F11" s="65">
        <v>5154</v>
      </c>
      <c r="G11" s="66">
        <v>435</v>
      </c>
      <c r="H11" s="66">
        <v>556</v>
      </c>
      <c r="I11" s="66">
        <v>355</v>
      </c>
      <c r="J11" s="66">
        <v>518</v>
      </c>
      <c r="K11" s="66">
        <v>396</v>
      </c>
      <c r="L11" s="66">
        <v>417</v>
      </c>
      <c r="M11" s="66">
        <v>366</v>
      </c>
      <c r="N11" s="66">
        <v>608</v>
      </c>
      <c r="O11" s="66">
        <v>412</v>
      </c>
      <c r="P11" s="66">
        <v>648</v>
      </c>
      <c r="Q11" s="66">
        <v>470</v>
      </c>
      <c r="R11" s="66">
        <v>363</v>
      </c>
      <c r="S11" s="66">
        <v>455</v>
      </c>
      <c r="T11" s="66">
        <v>655</v>
      </c>
      <c r="U11" s="66">
        <v>504</v>
      </c>
      <c r="V11" s="66"/>
      <c r="W11" s="66">
        <v>398</v>
      </c>
      <c r="X11" s="66"/>
      <c r="Y11" s="66">
        <v>459</v>
      </c>
      <c r="Z11" s="66"/>
      <c r="AA11" s="66">
        <v>496</v>
      </c>
      <c r="AB11" s="66"/>
      <c r="AC11" s="66">
        <v>408</v>
      </c>
      <c r="AD11" s="66"/>
      <c r="AF11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2889</v>
      </c>
      <c r="AG11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3765</v>
      </c>
      <c r="AH11" s="100">
        <f t="shared" si="0"/>
        <v>-876</v>
      </c>
    </row>
    <row r="12" spans="1:34">
      <c r="A12" s="61">
        <v>10</v>
      </c>
      <c r="B12" s="62" t="s">
        <v>4</v>
      </c>
      <c r="C12" s="63" t="s">
        <v>13</v>
      </c>
      <c r="D12" s="62" t="s">
        <v>4</v>
      </c>
      <c r="E12" s="64">
        <v>1</v>
      </c>
      <c r="F12" s="65">
        <v>2735</v>
      </c>
      <c r="G12" s="66">
        <v>203</v>
      </c>
      <c r="H12" s="66">
        <v>355</v>
      </c>
      <c r="I12" s="66">
        <v>187</v>
      </c>
      <c r="J12" s="66">
        <v>125</v>
      </c>
      <c r="K12" s="66">
        <v>196</v>
      </c>
      <c r="L12" s="66">
        <v>254</v>
      </c>
      <c r="M12" s="66">
        <v>200</v>
      </c>
      <c r="N12" s="66">
        <v>244</v>
      </c>
      <c r="O12" s="66">
        <v>229</v>
      </c>
      <c r="P12" s="66">
        <v>395</v>
      </c>
      <c r="Q12" s="66">
        <v>262</v>
      </c>
      <c r="R12" s="66">
        <v>317</v>
      </c>
      <c r="S12" s="66">
        <v>264</v>
      </c>
      <c r="T12" s="66">
        <v>522</v>
      </c>
      <c r="U12" s="66">
        <v>263</v>
      </c>
      <c r="V12" s="66"/>
      <c r="W12" s="66">
        <v>214</v>
      </c>
      <c r="X12" s="66"/>
      <c r="Y12" s="66">
        <v>235</v>
      </c>
      <c r="Z12" s="66"/>
      <c r="AA12" s="66">
        <v>265</v>
      </c>
      <c r="AB12" s="66"/>
      <c r="AC12" s="66">
        <v>217</v>
      </c>
      <c r="AD12" s="66"/>
      <c r="AF12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1541</v>
      </c>
      <c r="AG12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2212</v>
      </c>
      <c r="AH12" s="100">
        <f t="shared" si="0"/>
        <v>-671</v>
      </c>
    </row>
    <row r="13" spans="1:34">
      <c r="A13" s="61">
        <v>11</v>
      </c>
      <c r="B13" s="62" t="s">
        <v>4</v>
      </c>
      <c r="C13" s="63" t="s">
        <v>14</v>
      </c>
      <c r="D13" s="62" t="s">
        <v>4</v>
      </c>
      <c r="E13" s="64">
        <v>1</v>
      </c>
      <c r="F13" s="65">
        <v>2420</v>
      </c>
      <c r="G13" s="66">
        <v>167</v>
      </c>
      <c r="H13" s="66">
        <v>271</v>
      </c>
      <c r="I13" s="66">
        <v>181</v>
      </c>
      <c r="J13" s="66">
        <v>272</v>
      </c>
      <c r="K13" s="66">
        <v>195</v>
      </c>
      <c r="L13" s="66">
        <v>133</v>
      </c>
      <c r="M13" s="66">
        <v>156</v>
      </c>
      <c r="N13" s="66">
        <v>196</v>
      </c>
      <c r="O13" s="66">
        <v>209</v>
      </c>
      <c r="P13" s="66">
        <v>295</v>
      </c>
      <c r="Q13" s="66">
        <v>244</v>
      </c>
      <c r="R13" s="66">
        <v>150</v>
      </c>
      <c r="S13" s="66">
        <v>222</v>
      </c>
      <c r="T13" s="66">
        <v>453</v>
      </c>
      <c r="U13" s="66">
        <v>235</v>
      </c>
      <c r="V13" s="66"/>
      <c r="W13" s="66">
        <v>177</v>
      </c>
      <c r="X13" s="66"/>
      <c r="Y13" s="66">
        <v>237</v>
      </c>
      <c r="Z13" s="66"/>
      <c r="AA13" s="66">
        <v>225</v>
      </c>
      <c r="AB13" s="66"/>
      <c r="AC13" s="66">
        <v>172</v>
      </c>
      <c r="AD13" s="66"/>
      <c r="AF13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1374</v>
      </c>
      <c r="AG13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1770</v>
      </c>
      <c r="AH13" s="100">
        <f t="shared" si="0"/>
        <v>-396</v>
      </c>
    </row>
    <row r="14" spans="1:34">
      <c r="A14" s="61">
        <v>12</v>
      </c>
      <c r="B14" s="62" t="s">
        <v>4</v>
      </c>
      <c r="C14" s="63" t="s">
        <v>15</v>
      </c>
      <c r="D14" s="62" t="s">
        <v>4</v>
      </c>
      <c r="E14" s="64">
        <v>2</v>
      </c>
      <c r="F14" s="65">
        <v>2396</v>
      </c>
      <c r="G14" s="66">
        <v>186</v>
      </c>
      <c r="H14" s="66">
        <v>422</v>
      </c>
      <c r="I14" s="66">
        <v>164</v>
      </c>
      <c r="J14" s="66">
        <v>147</v>
      </c>
      <c r="K14" s="66">
        <v>182</v>
      </c>
      <c r="L14" s="66">
        <v>65</v>
      </c>
      <c r="M14" s="66">
        <v>170</v>
      </c>
      <c r="N14" s="66">
        <v>215</v>
      </c>
      <c r="O14" s="66">
        <v>192</v>
      </c>
      <c r="P14" s="66">
        <v>56</v>
      </c>
      <c r="Q14" s="66">
        <v>220</v>
      </c>
      <c r="R14" s="66">
        <v>91</v>
      </c>
      <c r="S14" s="66">
        <v>214</v>
      </c>
      <c r="T14" s="66">
        <v>83</v>
      </c>
      <c r="U14" s="66">
        <v>238</v>
      </c>
      <c r="V14" s="66"/>
      <c r="W14" s="66">
        <v>187</v>
      </c>
      <c r="X14" s="66"/>
      <c r="Y14" s="66">
        <v>217</v>
      </c>
      <c r="Z14" s="66"/>
      <c r="AA14" s="66">
        <v>233</v>
      </c>
      <c r="AB14" s="66"/>
      <c r="AC14" s="66">
        <v>193</v>
      </c>
      <c r="AD14" s="66"/>
      <c r="AF14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1328</v>
      </c>
      <c r="AG14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1079</v>
      </c>
      <c r="AH14" s="100">
        <f t="shared" si="0"/>
        <v>249</v>
      </c>
    </row>
    <row r="15" spans="1:34">
      <c r="A15" s="61">
        <v>13</v>
      </c>
      <c r="B15" s="62" t="s">
        <v>4</v>
      </c>
      <c r="C15" s="63" t="s">
        <v>16</v>
      </c>
      <c r="D15" s="62" t="s">
        <v>4</v>
      </c>
      <c r="E15" s="64">
        <v>1</v>
      </c>
      <c r="F15" s="65">
        <v>2245</v>
      </c>
      <c r="G15" s="66">
        <v>177</v>
      </c>
      <c r="H15" s="66">
        <v>185</v>
      </c>
      <c r="I15" s="66">
        <v>154</v>
      </c>
      <c r="J15" s="66">
        <v>157</v>
      </c>
      <c r="K15" s="66">
        <v>169</v>
      </c>
      <c r="L15" s="66">
        <v>75</v>
      </c>
      <c r="M15" s="66">
        <v>162</v>
      </c>
      <c r="N15" s="66">
        <v>194</v>
      </c>
      <c r="O15" s="66">
        <v>182</v>
      </c>
      <c r="P15" s="66">
        <v>113</v>
      </c>
      <c r="Q15" s="66">
        <v>207</v>
      </c>
      <c r="R15" s="66">
        <v>392</v>
      </c>
      <c r="S15" s="66">
        <v>197</v>
      </c>
      <c r="T15" s="66">
        <v>283</v>
      </c>
      <c r="U15" s="66">
        <v>223</v>
      </c>
      <c r="V15" s="66"/>
      <c r="W15" s="66">
        <v>173</v>
      </c>
      <c r="X15" s="66"/>
      <c r="Y15" s="66">
        <v>203</v>
      </c>
      <c r="Z15" s="66"/>
      <c r="AA15" s="66">
        <v>217</v>
      </c>
      <c r="AB15" s="66"/>
      <c r="AC15" s="66">
        <v>181</v>
      </c>
      <c r="AD15" s="66"/>
      <c r="AF15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1248</v>
      </c>
      <c r="AG15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1399</v>
      </c>
      <c r="AH15" s="100">
        <f t="shared" si="0"/>
        <v>-151</v>
      </c>
    </row>
    <row r="16" spans="1:34">
      <c r="A16" s="61">
        <v>14</v>
      </c>
      <c r="B16" s="62" t="s">
        <v>4</v>
      </c>
      <c r="C16" s="63" t="s">
        <v>17</v>
      </c>
      <c r="D16" s="62" t="s">
        <v>4</v>
      </c>
      <c r="E16" s="64">
        <v>1</v>
      </c>
      <c r="F16" s="65">
        <v>1890</v>
      </c>
      <c r="G16" s="66">
        <v>144</v>
      </c>
      <c r="H16" s="66">
        <v>160</v>
      </c>
      <c r="I16" s="66">
        <v>127</v>
      </c>
      <c r="J16" s="66">
        <v>180</v>
      </c>
      <c r="K16" s="66">
        <v>146</v>
      </c>
      <c r="L16" s="66">
        <v>164</v>
      </c>
      <c r="M16" s="66">
        <v>136</v>
      </c>
      <c r="N16" s="66">
        <v>165</v>
      </c>
      <c r="O16" s="66">
        <v>144</v>
      </c>
      <c r="P16" s="66">
        <v>367</v>
      </c>
      <c r="Q16" s="66">
        <v>178</v>
      </c>
      <c r="R16" s="66">
        <v>306</v>
      </c>
      <c r="S16" s="66">
        <v>173</v>
      </c>
      <c r="T16" s="66">
        <v>421</v>
      </c>
      <c r="U16" s="66">
        <v>181</v>
      </c>
      <c r="V16" s="66"/>
      <c r="W16" s="66">
        <v>146</v>
      </c>
      <c r="X16" s="66"/>
      <c r="Y16" s="66">
        <v>177</v>
      </c>
      <c r="Z16" s="66"/>
      <c r="AA16" s="66">
        <v>185</v>
      </c>
      <c r="AB16" s="66"/>
      <c r="AC16" s="66">
        <v>153</v>
      </c>
      <c r="AD16" s="66"/>
      <c r="AF16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1048</v>
      </c>
      <c r="AG16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1763</v>
      </c>
      <c r="AH16" s="100">
        <f t="shared" si="0"/>
        <v>-715</v>
      </c>
    </row>
    <row r="17" spans="1:34">
      <c r="A17" s="61">
        <v>15</v>
      </c>
      <c r="B17" s="62" t="s">
        <v>4</v>
      </c>
      <c r="C17" s="63" t="s">
        <v>18</v>
      </c>
      <c r="D17" s="62" t="s">
        <v>4</v>
      </c>
      <c r="E17" s="64">
        <v>1</v>
      </c>
      <c r="F17" s="65">
        <v>1842</v>
      </c>
      <c r="G17" s="66">
        <v>99</v>
      </c>
      <c r="H17" s="66">
        <v>224</v>
      </c>
      <c r="I17" s="66">
        <v>104</v>
      </c>
      <c r="J17" s="66">
        <v>269</v>
      </c>
      <c r="K17" s="66">
        <v>127</v>
      </c>
      <c r="L17" s="66">
        <v>166</v>
      </c>
      <c r="M17" s="66">
        <v>128</v>
      </c>
      <c r="N17" s="66">
        <v>390</v>
      </c>
      <c r="O17" s="66">
        <v>150</v>
      </c>
      <c r="P17" s="66">
        <v>249</v>
      </c>
      <c r="Q17" s="66">
        <v>175</v>
      </c>
      <c r="R17" s="66">
        <v>308</v>
      </c>
      <c r="S17" s="66">
        <v>174</v>
      </c>
      <c r="T17" s="66">
        <v>179</v>
      </c>
      <c r="U17" s="66">
        <v>195</v>
      </c>
      <c r="V17" s="66"/>
      <c r="W17" s="66">
        <v>154</v>
      </c>
      <c r="X17" s="66"/>
      <c r="Y17" s="66">
        <v>180</v>
      </c>
      <c r="Z17" s="66"/>
      <c r="AA17" s="66">
        <v>195</v>
      </c>
      <c r="AB17" s="66"/>
      <c r="AC17" s="66">
        <v>161</v>
      </c>
      <c r="AD17" s="66"/>
      <c r="AF17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957</v>
      </c>
      <c r="AG17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1785</v>
      </c>
      <c r="AH17" s="100">
        <f t="shared" si="0"/>
        <v>-828</v>
      </c>
    </row>
    <row r="18" spans="1:34">
      <c r="A18" s="61">
        <v>16</v>
      </c>
      <c r="B18" s="62" t="s">
        <v>4</v>
      </c>
      <c r="C18" s="63" t="s">
        <v>19</v>
      </c>
      <c r="D18" s="62" t="s">
        <v>4</v>
      </c>
      <c r="E18" s="64">
        <v>1</v>
      </c>
      <c r="F18" s="65">
        <v>1665</v>
      </c>
      <c r="G18" s="66">
        <v>126</v>
      </c>
      <c r="H18" s="66">
        <v>118</v>
      </c>
      <c r="I18" s="66">
        <v>101</v>
      </c>
      <c r="J18" s="66">
        <v>202</v>
      </c>
      <c r="K18" s="66">
        <v>112</v>
      </c>
      <c r="L18" s="66">
        <v>47</v>
      </c>
      <c r="M18" s="66">
        <v>104</v>
      </c>
      <c r="N18" s="66">
        <v>169</v>
      </c>
      <c r="O18" s="66">
        <v>121</v>
      </c>
      <c r="P18" s="66">
        <v>48</v>
      </c>
      <c r="Q18" s="66">
        <v>170</v>
      </c>
      <c r="R18" s="66">
        <v>313</v>
      </c>
      <c r="S18" s="66">
        <v>142</v>
      </c>
      <c r="T18" s="66">
        <v>73</v>
      </c>
      <c r="U18" s="66">
        <v>156</v>
      </c>
      <c r="V18" s="66"/>
      <c r="W18" s="66">
        <v>150</v>
      </c>
      <c r="X18" s="66"/>
      <c r="Y18" s="66">
        <v>175</v>
      </c>
      <c r="Z18" s="66"/>
      <c r="AA18" s="66">
        <v>172</v>
      </c>
      <c r="AB18" s="66"/>
      <c r="AC18" s="66">
        <v>136</v>
      </c>
      <c r="AD18" s="66"/>
      <c r="AF18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876</v>
      </c>
      <c r="AG18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970</v>
      </c>
      <c r="AH18" s="100">
        <f t="shared" si="0"/>
        <v>-94</v>
      </c>
    </row>
    <row r="19" spans="1:34">
      <c r="A19" s="61">
        <v>17</v>
      </c>
      <c r="B19" s="62" t="s">
        <v>4</v>
      </c>
      <c r="C19" s="63" t="s">
        <v>20</v>
      </c>
      <c r="D19" s="62" t="s">
        <v>4</v>
      </c>
      <c r="E19" s="64">
        <v>1</v>
      </c>
      <c r="F19" s="65">
        <v>1625</v>
      </c>
      <c r="G19" s="66">
        <v>112</v>
      </c>
      <c r="H19" s="66">
        <v>80</v>
      </c>
      <c r="I19" s="66">
        <v>111</v>
      </c>
      <c r="J19" s="66">
        <v>73</v>
      </c>
      <c r="K19" s="66">
        <v>126</v>
      </c>
      <c r="L19" s="66">
        <v>37</v>
      </c>
      <c r="M19" s="66">
        <v>120</v>
      </c>
      <c r="N19" s="66">
        <v>90</v>
      </c>
      <c r="O19" s="66">
        <v>130</v>
      </c>
      <c r="P19" s="66">
        <v>224</v>
      </c>
      <c r="Q19" s="66">
        <v>151</v>
      </c>
      <c r="R19" s="66">
        <v>206</v>
      </c>
      <c r="S19" s="66">
        <v>144</v>
      </c>
      <c r="T19" s="66">
        <v>165</v>
      </c>
      <c r="U19" s="66">
        <v>164</v>
      </c>
      <c r="V19" s="66"/>
      <c r="W19" s="66">
        <v>127</v>
      </c>
      <c r="X19" s="66"/>
      <c r="Y19" s="66">
        <v>149</v>
      </c>
      <c r="Z19" s="66"/>
      <c r="AA19" s="66">
        <v>160</v>
      </c>
      <c r="AB19" s="66"/>
      <c r="AC19" s="66">
        <v>131</v>
      </c>
      <c r="AD19" s="66"/>
      <c r="AF19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894</v>
      </c>
      <c r="AG19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875</v>
      </c>
      <c r="AH19" s="100">
        <f t="shared" si="0"/>
        <v>19</v>
      </c>
    </row>
    <row r="20" spans="1:34">
      <c r="A20" s="61">
        <v>18</v>
      </c>
      <c r="B20" s="62" t="s">
        <v>4</v>
      </c>
      <c r="C20" s="63" t="s">
        <v>21</v>
      </c>
      <c r="D20" s="62" t="s">
        <v>4</v>
      </c>
      <c r="E20" s="64">
        <v>1</v>
      </c>
      <c r="F20" s="65">
        <v>1415</v>
      </c>
      <c r="G20" s="66">
        <v>109</v>
      </c>
      <c r="H20" s="66">
        <v>235</v>
      </c>
      <c r="I20" s="66">
        <v>97</v>
      </c>
      <c r="J20" s="66">
        <v>176</v>
      </c>
      <c r="K20" s="66">
        <v>108</v>
      </c>
      <c r="L20" s="66">
        <v>117</v>
      </c>
      <c r="M20" s="66">
        <v>99</v>
      </c>
      <c r="N20" s="66">
        <v>76</v>
      </c>
      <c r="O20" s="66">
        <v>115</v>
      </c>
      <c r="P20" s="66">
        <v>320</v>
      </c>
      <c r="Q20" s="66">
        <v>134</v>
      </c>
      <c r="R20" s="66">
        <v>233</v>
      </c>
      <c r="S20" s="66">
        <v>127</v>
      </c>
      <c r="T20" s="66">
        <v>146</v>
      </c>
      <c r="U20" s="66">
        <v>144</v>
      </c>
      <c r="V20" s="66"/>
      <c r="W20" s="66">
        <v>112</v>
      </c>
      <c r="X20" s="66"/>
      <c r="Y20" s="66">
        <v>129</v>
      </c>
      <c r="Z20" s="66"/>
      <c r="AA20" s="66">
        <v>131</v>
      </c>
      <c r="AB20" s="66"/>
      <c r="AC20" s="66">
        <v>110</v>
      </c>
      <c r="AD20" s="66"/>
      <c r="AF20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789</v>
      </c>
      <c r="AG20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1303</v>
      </c>
      <c r="AH20" s="100">
        <f t="shared" si="0"/>
        <v>-514</v>
      </c>
    </row>
    <row r="21" spans="1:34">
      <c r="A21" s="61">
        <v>19</v>
      </c>
      <c r="B21" s="62" t="s">
        <v>4</v>
      </c>
      <c r="C21" s="63" t="s">
        <v>22</v>
      </c>
      <c r="D21" s="62" t="s">
        <v>4</v>
      </c>
      <c r="E21" s="64">
        <v>1</v>
      </c>
      <c r="F21" s="65">
        <v>1393</v>
      </c>
      <c r="G21" s="66">
        <v>110</v>
      </c>
      <c r="H21" s="66">
        <v>101</v>
      </c>
      <c r="I21" s="66">
        <v>98</v>
      </c>
      <c r="J21" s="66">
        <v>54</v>
      </c>
      <c r="K21" s="66">
        <v>108</v>
      </c>
      <c r="L21" s="66">
        <v>52</v>
      </c>
      <c r="M21" s="66">
        <v>106</v>
      </c>
      <c r="N21" s="66">
        <v>245</v>
      </c>
      <c r="O21" s="66">
        <v>105</v>
      </c>
      <c r="P21" s="66">
        <v>117</v>
      </c>
      <c r="Q21" s="66">
        <v>122</v>
      </c>
      <c r="R21" s="66">
        <v>67</v>
      </c>
      <c r="S21" s="66">
        <v>116</v>
      </c>
      <c r="T21" s="66">
        <v>237</v>
      </c>
      <c r="U21" s="66">
        <v>143</v>
      </c>
      <c r="V21" s="66"/>
      <c r="W21" s="66">
        <v>109</v>
      </c>
      <c r="X21" s="66"/>
      <c r="Y21" s="66">
        <v>131</v>
      </c>
      <c r="Z21" s="66"/>
      <c r="AA21" s="66">
        <v>131</v>
      </c>
      <c r="AB21" s="66"/>
      <c r="AC21" s="66">
        <v>114</v>
      </c>
      <c r="AD21" s="66"/>
      <c r="AF21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765</v>
      </c>
      <c r="AG21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873</v>
      </c>
      <c r="AH21" s="100">
        <f t="shared" si="0"/>
        <v>-108</v>
      </c>
    </row>
    <row r="22" spans="1:34">
      <c r="A22" s="61">
        <v>20</v>
      </c>
      <c r="B22" s="62" t="s">
        <v>4</v>
      </c>
      <c r="C22" s="63" t="s">
        <v>23</v>
      </c>
      <c r="D22" s="62" t="s">
        <v>4</v>
      </c>
      <c r="E22" s="64">
        <v>1</v>
      </c>
      <c r="F22" s="65">
        <v>1379</v>
      </c>
      <c r="G22" s="66">
        <v>101</v>
      </c>
      <c r="H22" s="66">
        <v>269</v>
      </c>
      <c r="I22" s="66">
        <v>92</v>
      </c>
      <c r="J22" s="66">
        <v>179</v>
      </c>
      <c r="K22" s="66">
        <v>105</v>
      </c>
      <c r="L22" s="66">
        <v>57</v>
      </c>
      <c r="M22" s="66">
        <v>101</v>
      </c>
      <c r="N22" s="66">
        <v>187</v>
      </c>
      <c r="O22" s="66">
        <v>116</v>
      </c>
      <c r="P22" s="66">
        <v>57</v>
      </c>
      <c r="Q22" s="66">
        <v>131</v>
      </c>
      <c r="R22" s="66">
        <v>116</v>
      </c>
      <c r="S22" s="66">
        <v>120</v>
      </c>
      <c r="T22" s="66">
        <v>152</v>
      </c>
      <c r="U22" s="66">
        <v>138</v>
      </c>
      <c r="V22" s="66"/>
      <c r="W22" s="66">
        <v>111</v>
      </c>
      <c r="X22" s="66"/>
      <c r="Y22" s="66">
        <v>120</v>
      </c>
      <c r="Z22" s="66"/>
      <c r="AA22" s="66">
        <v>133</v>
      </c>
      <c r="AB22" s="66"/>
      <c r="AC22" s="66">
        <v>111</v>
      </c>
      <c r="AD22" s="66"/>
      <c r="AF22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766</v>
      </c>
      <c r="AG22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1017</v>
      </c>
      <c r="AH22" s="100">
        <f t="shared" si="0"/>
        <v>-251</v>
      </c>
    </row>
    <row r="23" spans="1:34">
      <c r="A23" s="61">
        <v>21</v>
      </c>
      <c r="B23" s="62" t="s">
        <v>4</v>
      </c>
      <c r="C23" s="63" t="s">
        <v>0</v>
      </c>
      <c r="D23" s="62" t="s">
        <v>1</v>
      </c>
      <c r="E23" s="64">
        <v>3</v>
      </c>
      <c r="F23" s="65">
        <v>1102</v>
      </c>
      <c r="G23" s="66">
        <v>83</v>
      </c>
      <c r="H23" s="66"/>
      <c r="I23" s="66">
        <v>79</v>
      </c>
      <c r="J23" s="66"/>
      <c r="K23" s="66">
        <v>86</v>
      </c>
      <c r="L23" s="66"/>
      <c r="M23" s="66">
        <v>80</v>
      </c>
      <c r="N23" s="66"/>
      <c r="O23" s="66">
        <v>91</v>
      </c>
      <c r="P23" s="66"/>
      <c r="Q23" s="66">
        <v>105</v>
      </c>
      <c r="R23" s="66"/>
      <c r="S23" s="66">
        <v>94</v>
      </c>
      <c r="T23" s="66"/>
      <c r="U23" s="66">
        <v>110</v>
      </c>
      <c r="V23" s="66"/>
      <c r="W23" s="66">
        <v>70</v>
      </c>
      <c r="X23" s="66"/>
      <c r="Y23" s="66">
        <v>106</v>
      </c>
      <c r="Z23" s="66"/>
      <c r="AA23" s="66">
        <v>111</v>
      </c>
      <c r="AB23" s="66"/>
      <c r="AC23" s="66">
        <v>87</v>
      </c>
      <c r="AD23" s="66"/>
      <c r="AF23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618</v>
      </c>
      <c r="AG23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0</v>
      </c>
      <c r="AH23" s="100">
        <f t="shared" si="0"/>
        <v>618</v>
      </c>
    </row>
    <row r="24" spans="1:34">
      <c r="A24" s="61">
        <v>22</v>
      </c>
      <c r="B24" s="62" t="s">
        <v>4</v>
      </c>
      <c r="C24" s="63" t="s">
        <v>24</v>
      </c>
      <c r="D24" s="62" t="s">
        <v>4</v>
      </c>
      <c r="E24" s="64">
        <v>1</v>
      </c>
      <c r="F24" s="65">
        <v>867</v>
      </c>
      <c r="G24" s="66">
        <v>67</v>
      </c>
      <c r="H24" s="66">
        <v>42</v>
      </c>
      <c r="I24" s="66">
        <v>65</v>
      </c>
      <c r="J24" s="66">
        <v>74</v>
      </c>
      <c r="K24" s="66">
        <v>59</v>
      </c>
      <c r="L24" s="66">
        <v>54</v>
      </c>
      <c r="M24" s="66">
        <v>61</v>
      </c>
      <c r="N24" s="66">
        <v>83</v>
      </c>
      <c r="O24" s="66">
        <v>65</v>
      </c>
      <c r="P24" s="66">
        <v>174</v>
      </c>
      <c r="Q24" s="66">
        <v>86</v>
      </c>
      <c r="R24" s="66">
        <v>164</v>
      </c>
      <c r="S24" s="66">
        <v>71</v>
      </c>
      <c r="T24" s="66">
        <v>113</v>
      </c>
      <c r="U24" s="66">
        <v>88</v>
      </c>
      <c r="V24" s="66"/>
      <c r="W24" s="66">
        <v>75</v>
      </c>
      <c r="X24" s="66"/>
      <c r="Y24" s="66">
        <v>81</v>
      </c>
      <c r="Z24" s="66"/>
      <c r="AA24" s="66">
        <v>79</v>
      </c>
      <c r="AB24" s="66"/>
      <c r="AC24" s="66">
        <v>70</v>
      </c>
      <c r="AD24" s="66"/>
      <c r="AF24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474</v>
      </c>
      <c r="AG24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704</v>
      </c>
      <c r="AH24" s="100">
        <f t="shared" si="0"/>
        <v>-230</v>
      </c>
    </row>
    <row r="25" spans="1:34">
      <c r="A25" s="61">
        <v>23</v>
      </c>
      <c r="B25" s="62" t="s">
        <v>4</v>
      </c>
      <c r="C25" s="63" t="s">
        <v>25</v>
      </c>
      <c r="D25" s="62" t="s">
        <v>4</v>
      </c>
      <c r="E25" s="64">
        <v>1</v>
      </c>
      <c r="F25" s="65">
        <v>731</v>
      </c>
      <c r="G25" s="66">
        <v>64</v>
      </c>
      <c r="H25" s="66">
        <v>110</v>
      </c>
      <c r="I25" s="66">
        <v>43</v>
      </c>
      <c r="J25" s="66">
        <v>84</v>
      </c>
      <c r="K25" s="66">
        <v>72</v>
      </c>
      <c r="L25" s="66">
        <v>111</v>
      </c>
      <c r="M25" s="66">
        <v>111</v>
      </c>
      <c r="N25" s="66">
        <v>181</v>
      </c>
      <c r="O25" s="66">
        <v>56</v>
      </c>
      <c r="P25" s="66">
        <v>101</v>
      </c>
      <c r="Q25" s="66">
        <v>64</v>
      </c>
      <c r="R25" s="66">
        <v>0</v>
      </c>
      <c r="S25" s="66">
        <v>56</v>
      </c>
      <c r="T25" s="66">
        <v>85</v>
      </c>
      <c r="U25" s="66">
        <v>54</v>
      </c>
      <c r="V25" s="66"/>
      <c r="W25" s="66">
        <v>56</v>
      </c>
      <c r="X25" s="66"/>
      <c r="Y25" s="66">
        <v>45</v>
      </c>
      <c r="Z25" s="66"/>
      <c r="AA25" s="66">
        <v>58</v>
      </c>
      <c r="AB25" s="66"/>
      <c r="AC25" s="66">
        <v>52</v>
      </c>
      <c r="AD25" s="66"/>
      <c r="AF25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466</v>
      </c>
      <c r="AG25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672</v>
      </c>
      <c r="AH25" s="100">
        <f t="shared" si="0"/>
        <v>-206</v>
      </c>
    </row>
    <row r="26" spans="1:34">
      <c r="A26" s="61">
        <v>24</v>
      </c>
      <c r="B26" s="62" t="s">
        <v>4</v>
      </c>
      <c r="C26" s="63" t="s">
        <v>26</v>
      </c>
      <c r="D26" s="62" t="s">
        <v>4</v>
      </c>
      <c r="E26" s="64">
        <v>1</v>
      </c>
      <c r="F26" s="65">
        <v>652</v>
      </c>
      <c r="G26" s="66">
        <v>57</v>
      </c>
      <c r="H26" s="66">
        <v>198</v>
      </c>
      <c r="I26" s="66">
        <v>42</v>
      </c>
      <c r="J26" s="66">
        <v>116</v>
      </c>
      <c r="K26" s="66">
        <v>50</v>
      </c>
      <c r="L26" s="66">
        <v>162</v>
      </c>
      <c r="M26" s="66">
        <v>46</v>
      </c>
      <c r="N26" s="66">
        <v>121</v>
      </c>
      <c r="O26" s="66">
        <v>53</v>
      </c>
      <c r="P26" s="66">
        <v>111</v>
      </c>
      <c r="Q26" s="66">
        <v>59</v>
      </c>
      <c r="R26" s="66">
        <v>136</v>
      </c>
      <c r="S26" s="66">
        <v>58</v>
      </c>
      <c r="T26" s="66">
        <v>53</v>
      </c>
      <c r="U26" s="66">
        <v>64</v>
      </c>
      <c r="V26" s="66"/>
      <c r="W26" s="66">
        <v>50</v>
      </c>
      <c r="X26" s="66"/>
      <c r="Y26" s="66">
        <v>58</v>
      </c>
      <c r="Z26" s="66"/>
      <c r="AA26" s="66">
        <v>63</v>
      </c>
      <c r="AB26" s="66"/>
      <c r="AC26" s="66">
        <v>52</v>
      </c>
      <c r="AD26" s="66"/>
      <c r="AF26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365</v>
      </c>
      <c r="AG26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897</v>
      </c>
      <c r="AH26" s="100">
        <f t="shared" si="0"/>
        <v>-532</v>
      </c>
    </row>
    <row r="27" spans="1:34">
      <c r="A27" s="61">
        <v>25</v>
      </c>
      <c r="B27" s="62" t="s">
        <v>4</v>
      </c>
      <c r="C27" s="63" t="s">
        <v>27</v>
      </c>
      <c r="D27" s="62" t="s">
        <v>4</v>
      </c>
      <c r="E27" s="64">
        <v>1</v>
      </c>
      <c r="F27" s="65">
        <v>613</v>
      </c>
      <c r="G27" s="66">
        <v>56</v>
      </c>
      <c r="H27" s="66">
        <v>56</v>
      </c>
      <c r="I27" s="66">
        <v>46</v>
      </c>
      <c r="J27" s="66">
        <v>47</v>
      </c>
      <c r="K27" s="66">
        <v>46</v>
      </c>
      <c r="L27" s="66">
        <v>26</v>
      </c>
      <c r="M27" s="66">
        <v>45</v>
      </c>
      <c r="N27" s="66">
        <v>59</v>
      </c>
      <c r="O27" s="66">
        <v>48</v>
      </c>
      <c r="P27" s="66">
        <v>7</v>
      </c>
      <c r="Q27" s="66">
        <v>55</v>
      </c>
      <c r="R27" s="66">
        <v>21</v>
      </c>
      <c r="S27" s="66">
        <v>54</v>
      </c>
      <c r="T27" s="66">
        <v>94</v>
      </c>
      <c r="U27" s="66">
        <v>59</v>
      </c>
      <c r="V27" s="66"/>
      <c r="W27" s="66">
        <v>46</v>
      </c>
      <c r="X27" s="66"/>
      <c r="Y27" s="66">
        <v>54</v>
      </c>
      <c r="Z27" s="66"/>
      <c r="AA27" s="66">
        <v>57</v>
      </c>
      <c r="AB27" s="66"/>
      <c r="AC27" s="66">
        <v>47</v>
      </c>
      <c r="AD27" s="66"/>
      <c r="AF27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350</v>
      </c>
      <c r="AG27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310</v>
      </c>
      <c r="AH27" s="100">
        <f t="shared" si="0"/>
        <v>40</v>
      </c>
    </row>
    <row r="28" spans="1:34">
      <c r="A28" s="61">
        <v>26</v>
      </c>
      <c r="B28" s="62" t="s">
        <v>4</v>
      </c>
      <c r="C28" s="63" t="s">
        <v>28</v>
      </c>
      <c r="D28" s="62" t="s">
        <v>4</v>
      </c>
      <c r="E28" s="64">
        <v>2</v>
      </c>
      <c r="F28" s="65">
        <v>413</v>
      </c>
      <c r="G28" s="66">
        <v>35</v>
      </c>
      <c r="H28" s="66">
        <v>63</v>
      </c>
      <c r="I28" s="66">
        <v>30</v>
      </c>
      <c r="J28" s="66">
        <v>78</v>
      </c>
      <c r="K28" s="66">
        <v>32</v>
      </c>
      <c r="L28" s="66">
        <v>68</v>
      </c>
      <c r="M28" s="66">
        <v>29</v>
      </c>
      <c r="N28" s="66">
        <v>28</v>
      </c>
      <c r="O28" s="66">
        <v>33</v>
      </c>
      <c r="P28" s="66">
        <v>67</v>
      </c>
      <c r="Q28" s="66">
        <v>37</v>
      </c>
      <c r="R28" s="66">
        <v>60</v>
      </c>
      <c r="S28" s="66">
        <v>36</v>
      </c>
      <c r="T28" s="66">
        <v>68</v>
      </c>
      <c r="U28" s="66">
        <v>40</v>
      </c>
      <c r="V28" s="66"/>
      <c r="W28" s="66">
        <v>32</v>
      </c>
      <c r="X28" s="66"/>
      <c r="Y28" s="66">
        <v>37</v>
      </c>
      <c r="Z28" s="66"/>
      <c r="AA28" s="66">
        <v>39</v>
      </c>
      <c r="AB28" s="66"/>
      <c r="AC28" s="66">
        <v>33</v>
      </c>
      <c r="AD28" s="66"/>
      <c r="AF28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232</v>
      </c>
      <c r="AG28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432</v>
      </c>
      <c r="AH28" s="100">
        <f t="shared" si="0"/>
        <v>-200</v>
      </c>
    </row>
    <row r="29" spans="1:34">
      <c r="A29" s="61">
        <v>27</v>
      </c>
      <c r="B29" s="62" t="s">
        <v>4</v>
      </c>
      <c r="C29" s="63" t="s">
        <v>29</v>
      </c>
      <c r="D29" s="62" t="s">
        <v>4</v>
      </c>
      <c r="E29" s="64">
        <v>2</v>
      </c>
      <c r="F29" s="65">
        <v>327</v>
      </c>
      <c r="G29" s="66">
        <v>10</v>
      </c>
      <c r="H29" s="66">
        <v>11</v>
      </c>
      <c r="I29" s="66">
        <v>6</v>
      </c>
      <c r="J29" s="66">
        <v>18</v>
      </c>
      <c r="K29" s="66">
        <v>22</v>
      </c>
      <c r="L29" s="66">
        <v>18</v>
      </c>
      <c r="M29" s="66">
        <v>19</v>
      </c>
      <c r="N29" s="66">
        <v>41</v>
      </c>
      <c r="O29" s="66">
        <v>31</v>
      </c>
      <c r="P29" s="66">
        <v>76</v>
      </c>
      <c r="Q29" s="66">
        <v>35</v>
      </c>
      <c r="R29" s="66">
        <v>22</v>
      </c>
      <c r="S29" s="66">
        <v>36</v>
      </c>
      <c r="T29" s="66">
        <v>16</v>
      </c>
      <c r="U29" s="66">
        <v>34</v>
      </c>
      <c r="V29" s="66"/>
      <c r="W29" s="66">
        <v>30</v>
      </c>
      <c r="X29" s="66"/>
      <c r="Y29" s="66">
        <v>41</v>
      </c>
      <c r="Z29" s="66"/>
      <c r="AA29" s="66">
        <v>39</v>
      </c>
      <c r="AB29" s="66"/>
      <c r="AC29" s="66">
        <v>24</v>
      </c>
      <c r="AD29" s="66"/>
      <c r="AF29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159</v>
      </c>
      <c r="AG29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202</v>
      </c>
      <c r="AH29" s="100">
        <f t="shared" si="0"/>
        <v>-43</v>
      </c>
    </row>
    <row r="30" spans="1:34">
      <c r="A30" s="61">
        <v>28</v>
      </c>
      <c r="B30" s="62" t="s">
        <v>4</v>
      </c>
      <c r="C30" s="63" t="s">
        <v>30</v>
      </c>
      <c r="D30" s="62" t="s">
        <v>4</v>
      </c>
      <c r="E30" s="64">
        <v>1</v>
      </c>
      <c r="F30" s="65">
        <v>291</v>
      </c>
      <c r="G30" s="66">
        <v>24</v>
      </c>
      <c r="H30" s="66">
        <v>29</v>
      </c>
      <c r="I30" s="66">
        <v>21</v>
      </c>
      <c r="J30" s="66">
        <v>60</v>
      </c>
      <c r="K30" s="66">
        <v>21</v>
      </c>
      <c r="L30" s="66">
        <v>13</v>
      </c>
      <c r="M30" s="66">
        <v>20</v>
      </c>
      <c r="N30" s="66"/>
      <c r="O30" s="66">
        <v>23</v>
      </c>
      <c r="P30" s="66">
        <v>38</v>
      </c>
      <c r="Q30" s="66">
        <v>28</v>
      </c>
      <c r="R30" s="66">
        <v>1</v>
      </c>
      <c r="S30" s="66">
        <v>28</v>
      </c>
      <c r="T30" s="66">
        <v>31</v>
      </c>
      <c r="U30" s="66">
        <v>24</v>
      </c>
      <c r="V30" s="66"/>
      <c r="W30" s="66">
        <v>23</v>
      </c>
      <c r="X30" s="66"/>
      <c r="Y30" s="66">
        <v>27</v>
      </c>
      <c r="Z30" s="66"/>
      <c r="AA30" s="66">
        <v>29</v>
      </c>
      <c r="AB30" s="66"/>
      <c r="AC30" s="66">
        <v>23</v>
      </c>
      <c r="AD30" s="66"/>
      <c r="AF30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165</v>
      </c>
      <c r="AG30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172</v>
      </c>
      <c r="AH30" s="100">
        <f t="shared" si="0"/>
        <v>-7</v>
      </c>
    </row>
    <row r="31" spans="1:34">
      <c r="A31" s="61">
        <v>29</v>
      </c>
      <c r="B31" s="62" t="s">
        <v>4</v>
      </c>
      <c r="C31" s="63" t="s">
        <v>31</v>
      </c>
      <c r="D31" s="62" t="s">
        <v>4</v>
      </c>
      <c r="E31" s="64">
        <v>1</v>
      </c>
      <c r="F31" s="65">
        <v>235</v>
      </c>
      <c r="G31" s="66">
        <v>18</v>
      </c>
      <c r="H31" s="66">
        <v>19</v>
      </c>
      <c r="I31" s="66">
        <v>16</v>
      </c>
      <c r="J31" s="66">
        <v>87</v>
      </c>
      <c r="K31" s="66">
        <v>15</v>
      </c>
      <c r="L31" s="66">
        <v>9</v>
      </c>
      <c r="M31" s="66">
        <v>15</v>
      </c>
      <c r="N31" s="66">
        <v>35</v>
      </c>
      <c r="O31" s="66">
        <v>18</v>
      </c>
      <c r="P31" s="66">
        <v>21</v>
      </c>
      <c r="Q31" s="66">
        <v>21</v>
      </c>
      <c r="R31" s="66">
        <v>51</v>
      </c>
      <c r="S31" s="66">
        <v>23</v>
      </c>
      <c r="T31" s="66">
        <v>21</v>
      </c>
      <c r="U31" s="66">
        <v>24</v>
      </c>
      <c r="V31" s="66"/>
      <c r="W31" s="66">
        <v>21</v>
      </c>
      <c r="X31" s="66"/>
      <c r="Y31" s="66">
        <v>24</v>
      </c>
      <c r="Z31" s="66"/>
      <c r="AA31" s="66">
        <v>22</v>
      </c>
      <c r="AB31" s="66"/>
      <c r="AC31" s="66">
        <v>18</v>
      </c>
      <c r="AD31" s="66"/>
      <c r="AF31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126</v>
      </c>
      <c r="AG31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243</v>
      </c>
      <c r="AH31" s="100">
        <f t="shared" si="0"/>
        <v>-117</v>
      </c>
    </row>
    <row r="32" spans="1:34">
      <c r="A32" s="61">
        <v>30</v>
      </c>
      <c r="B32" s="62" t="s">
        <v>4</v>
      </c>
      <c r="C32" s="63" t="s">
        <v>32</v>
      </c>
      <c r="D32" s="62" t="s">
        <v>4</v>
      </c>
      <c r="E32" s="64">
        <v>2</v>
      </c>
      <c r="F32" s="65">
        <v>156</v>
      </c>
      <c r="G32" s="66">
        <v>12</v>
      </c>
      <c r="H32" s="66">
        <v>10</v>
      </c>
      <c r="I32" s="66">
        <v>11</v>
      </c>
      <c r="J32" s="66">
        <v>60</v>
      </c>
      <c r="K32" s="66">
        <v>10</v>
      </c>
      <c r="L32" s="66">
        <v>17</v>
      </c>
      <c r="M32" s="66">
        <v>13</v>
      </c>
      <c r="N32" s="66">
        <v>2</v>
      </c>
      <c r="O32" s="66">
        <v>11</v>
      </c>
      <c r="P32" s="66">
        <v>18</v>
      </c>
      <c r="Q32" s="66">
        <v>12</v>
      </c>
      <c r="R32" s="66">
        <v>37</v>
      </c>
      <c r="S32" s="66">
        <v>16</v>
      </c>
      <c r="T32" s="66">
        <v>14</v>
      </c>
      <c r="U32" s="66">
        <v>12</v>
      </c>
      <c r="V32" s="66"/>
      <c r="W32" s="66">
        <v>15</v>
      </c>
      <c r="X32" s="66"/>
      <c r="Y32" s="66">
        <v>16</v>
      </c>
      <c r="Z32" s="66"/>
      <c r="AA32" s="66">
        <v>12</v>
      </c>
      <c r="AB32" s="66"/>
      <c r="AC32" s="66">
        <v>16</v>
      </c>
      <c r="AD32" s="66"/>
      <c r="AF32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85</v>
      </c>
      <c r="AG32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158</v>
      </c>
      <c r="AH32" s="100">
        <f t="shared" si="0"/>
        <v>-73</v>
      </c>
    </row>
    <row r="33" spans="1:34">
      <c r="A33" s="61">
        <v>31</v>
      </c>
      <c r="B33" s="62" t="s">
        <v>4</v>
      </c>
      <c r="C33" s="63" t="s">
        <v>33</v>
      </c>
      <c r="D33" s="62" t="s">
        <v>4</v>
      </c>
      <c r="E33" s="64">
        <v>1</v>
      </c>
      <c r="F33" s="65">
        <v>59</v>
      </c>
      <c r="G33" s="66">
        <v>5</v>
      </c>
      <c r="H33" s="66">
        <v>3</v>
      </c>
      <c r="I33" s="66">
        <v>5</v>
      </c>
      <c r="J33" s="66"/>
      <c r="K33" s="66">
        <v>6</v>
      </c>
      <c r="L33" s="66"/>
      <c r="M33" s="66">
        <v>5</v>
      </c>
      <c r="N33" s="66">
        <v>66</v>
      </c>
      <c r="O33" s="66">
        <v>5</v>
      </c>
      <c r="P33" s="66">
        <v>6</v>
      </c>
      <c r="Q33" s="66">
        <v>4</v>
      </c>
      <c r="R33" s="66">
        <v>0</v>
      </c>
      <c r="S33" s="66">
        <v>5</v>
      </c>
      <c r="T33" s="66"/>
      <c r="U33" s="66">
        <v>4</v>
      </c>
      <c r="V33" s="66"/>
      <c r="W33" s="66">
        <v>5</v>
      </c>
      <c r="X33" s="66"/>
      <c r="Y33" s="66">
        <v>5</v>
      </c>
      <c r="Z33" s="66"/>
      <c r="AA33" s="66">
        <v>6</v>
      </c>
      <c r="AB33" s="66"/>
      <c r="AC33" s="66">
        <v>4</v>
      </c>
      <c r="AD33" s="66"/>
      <c r="AF33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35</v>
      </c>
      <c r="AG33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75</v>
      </c>
      <c r="AH33" s="100">
        <f t="shared" si="0"/>
        <v>-40</v>
      </c>
    </row>
    <row r="34" spans="1:34">
      <c r="A34" s="61">
        <v>32</v>
      </c>
      <c r="B34" s="62" t="s">
        <v>4</v>
      </c>
      <c r="C34" s="63" t="s">
        <v>34</v>
      </c>
      <c r="D34" s="62" t="s">
        <v>4</v>
      </c>
      <c r="E34" s="64">
        <v>2</v>
      </c>
      <c r="F34" s="65">
        <v>50</v>
      </c>
      <c r="G34" s="66">
        <v>2</v>
      </c>
      <c r="H34" s="66"/>
      <c r="I34" s="66">
        <v>4</v>
      </c>
      <c r="J34" s="66"/>
      <c r="K34" s="66">
        <v>3</v>
      </c>
      <c r="L34" s="66"/>
      <c r="M34" s="66">
        <v>2</v>
      </c>
      <c r="N34" s="66">
        <v>2</v>
      </c>
      <c r="O34" s="66">
        <v>2</v>
      </c>
      <c r="P34" s="66">
        <v>0</v>
      </c>
      <c r="Q34" s="66">
        <v>6</v>
      </c>
      <c r="R34" s="66">
        <v>0</v>
      </c>
      <c r="S34" s="66">
        <v>5</v>
      </c>
      <c r="T34" s="66">
        <v>19</v>
      </c>
      <c r="U34" s="66">
        <v>4</v>
      </c>
      <c r="V34" s="66"/>
      <c r="W34" s="66">
        <v>6</v>
      </c>
      <c r="X34" s="66"/>
      <c r="Y34" s="66">
        <v>7</v>
      </c>
      <c r="Z34" s="66"/>
      <c r="AA34" s="66">
        <v>4</v>
      </c>
      <c r="AB34" s="66"/>
      <c r="AC34" s="66">
        <v>5</v>
      </c>
      <c r="AD34" s="66"/>
      <c r="AF34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24</v>
      </c>
      <c r="AG34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21</v>
      </c>
      <c r="AH34" s="100">
        <f t="shared" si="0"/>
        <v>3</v>
      </c>
    </row>
    <row r="35" spans="1:34">
      <c r="A35" s="61">
        <v>33</v>
      </c>
      <c r="B35" s="62" t="s">
        <v>4</v>
      </c>
      <c r="C35" s="63" t="s">
        <v>2</v>
      </c>
      <c r="D35" s="62" t="s">
        <v>1</v>
      </c>
      <c r="E35" s="64">
        <v>1</v>
      </c>
      <c r="F35" s="65">
        <v>50</v>
      </c>
      <c r="G35" s="66">
        <v>7</v>
      </c>
      <c r="H35" s="66"/>
      <c r="I35" s="66">
        <v>3</v>
      </c>
      <c r="J35" s="66"/>
      <c r="K35" s="66">
        <v>3</v>
      </c>
      <c r="L35" s="66"/>
      <c r="M35" s="66">
        <v>4</v>
      </c>
      <c r="N35" s="66"/>
      <c r="O35" s="66">
        <v>4</v>
      </c>
      <c r="P35" s="66"/>
      <c r="Q35" s="66">
        <v>4</v>
      </c>
      <c r="R35" s="66"/>
      <c r="S35" s="66">
        <v>4</v>
      </c>
      <c r="T35" s="66"/>
      <c r="U35" s="66">
        <v>4</v>
      </c>
      <c r="V35" s="66"/>
      <c r="W35" s="66">
        <v>5</v>
      </c>
      <c r="X35" s="66"/>
      <c r="Y35" s="66">
        <v>4</v>
      </c>
      <c r="Z35" s="66"/>
      <c r="AA35" s="66">
        <v>4</v>
      </c>
      <c r="AB35" s="66"/>
      <c r="AC35" s="66">
        <v>4</v>
      </c>
      <c r="AD35" s="66"/>
      <c r="AF35" s="100">
        <f>SUM(Tabla1[[#This Row],[ene-24 
META]]+Tabla1[[#This Row],[feb-24
META]]+Tabla1[[#This Row],[mar-24
META]])+Tabla1[[#This Row],[abr-24
META]]+Tabla1[[#This Row],[may-24
META]]+Tabla1[[#This Row],[jun-24
META]]+Tabla1[[#This Row],[jul-24
META]]</f>
        <v>29</v>
      </c>
      <c r="AG35" s="100">
        <f>SUM(Tabla1[[#This Row],[ene-24
LOGRO]]+Tabla1[[#This Row],[feb-24
LOGRO]]+Tabla1[[#This Row],[mar-24
LOGRO]])+Tabla1[[#This Row],[abr-24
LOGRO]]+Tabla1[[#This Row],[may-24
LOGRO]]+Tabla1[[#This Row],[jun-24
LOGRO]]+Tabla1[[#This Row],[jul-24
LOGRO]]</f>
        <v>0</v>
      </c>
      <c r="AH35" s="100">
        <f t="shared" si="0"/>
        <v>29</v>
      </c>
    </row>
    <row r="36" spans="1:34">
      <c r="AH36" s="100">
        <f t="shared" si="0"/>
        <v>0</v>
      </c>
    </row>
    <row r="37" spans="1:34">
      <c r="C37" s="53" t="s">
        <v>127</v>
      </c>
      <c r="F37" s="100">
        <f>SUM(Tabla1[Meta 2024])</f>
        <v>217817</v>
      </c>
      <c r="G37" s="100">
        <f>SUM(Tabla1[ene-24 
META])</f>
        <v>16221.5</v>
      </c>
      <c r="H37" s="100">
        <f>SUM(Tabla1[ene-24
LOGRO])</f>
        <v>16480</v>
      </c>
      <c r="I37" s="100">
        <f>SUM(Tabla1[feb-24
META])</f>
        <v>15234.5</v>
      </c>
      <c r="J37" s="100">
        <f>SUM(Tabla1[feb-24
LOGRO])</f>
        <v>18078</v>
      </c>
      <c r="K37" s="100">
        <f>SUM(Tabla1[mar-24
META])</f>
        <v>16688.5</v>
      </c>
      <c r="L37" s="100">
        <f>SUM(Tabla1[mar-24
LOGRO])</f>
        <v>13284</v>
      </c>
      <c r="M37" s="100">
        <f>SUM(Tabla1[abr-24
META])</f>
        <v>15474.5</v>
      </c>
      <c r="N37" s="100">
        <f>SUM(Tabla1[abr-24
LOGRO])</f>
        <v>18329</v>
      </c>
      <c r="O37" s="100">
        <f>SUM(Tabla1[may-24
META])</f>
        <v>17611.5</v>
      </c>
      <c r="P37" s="100">
        <f>SUM(Tabla1[may-24
LOGRO])</f>
        <v>17999</v>
      </c>
      <c r="Q37" s="100">
        <f>SUM(Tabla1[jun-24
META])</f>
        <v>20461.5</v>
      </c>
      <c r="R37" s="100">
        <f>SUM(Tabla1[jun-24
LOGRO])</f>
        <v>16267</v>
      </c>
      <c r="S37" s="100">
        <f>SUM(Tabla1[jul-24
META])</f>
        <v>19373.5</v>
      </c>
      <c r="T37" s="100">
        <f>SUM(Tabla1[jul-24
LOGRO])</f>
        <v>16894</v>
      </c>
      <c r="U37" s="100">
        <f>SUM(Tabla1[ago-24
META])</f>
        <v>21504.5</v>
      </c>
      <c r="V37" s="100">
        <f>SUM(Tabla1[ago-24
LOGRO])</f>
        <v>0</v>
      </c>
      <c r="W37" s="100">
        <f>SUM(Tabla1[sep-24
META])</f>
        <v>17026</v>
      </c>
      <c r="X37" s="100">
        <f>SUM(Tabla1[sep-24
LOGRO])</f>
        <v>0</v>
      </c>
      <c r="Y37" s="100">
        <f>SUM(Tabla1[oct-24
META])</f>
        <v>19761</v>
      </c>
      <c r="Z37" s="100">
        <f>SUM(Tabla1[oct-24
LOGRO])</f>
        <v>0</v>
      </c>
      <c r="AA37" s="100">
        <f>SUM(Tabla1[nov-24
META])</f>
        <v>21235.5</v>
      </c>
      <c r="AB37" s="100">
        <f>SUM(Tabla1[nov-24
LOGRO])</f>
        <v>0</v>
      </c>
      <c r="AC37" s="100">
        <f>SUM(Tabla1[dic-24 
META])</f>
        <v>17224.5</v>
      </c>
      <c r="AD37" s="100">
        <f>SUM(Tabla1[dic-24 
LOGRO])</f>
        <v>0</v>
      </c>
      <c r="AE37" s="100"/>
      <c r="AF37" s="100">
        <f>SUM(AF3:AF35)</f>
        <v>121065.5</v>
      </c>
      <c r="AG37" s="100">
        <f t="shared" ref="AG37" si="1">SUM(AG3:AG35)</f>
        <v>117331</v>
      </c>
      <c r="AH37" s="100">
        <f>AF37-AG37</f>
        <v>3734.5</v>
      </c>
    </row>
  </sheetData>
  <mergeCells count="1">
    <mergeCell ref="A1:AC1"/>
  </mergeCells>
  <phoneticPr fontId="1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9"/>
  <sheetViews>
    <sheetView tabSelected="1" zoomScale="90" zoomScaleNormal="90" workbookViewId="0">
      <selection activeCell="U19" sqref="U19"/>
    </sheetView>
  </sheetViews>
  <sheetFormatPr baseColWidth="10" defaultRowHeight="15"/>
  <cols>
    <col min="1" max="1" width="11.42578125" style="77"/>
    <col min="2" max="2" width="38.140625" style="77" customWidth="1"/>
    <col min="3" max="4" width="13.28515625" style="77" customWidth="1"/>
    <col min="5" max="16384" width="11.42578125" style="77"/>
  </cols>
  <sheetData>
    <row r="1" spans="1:14">
      <c r="A1" s="75"/>
      <c r="B1" s="75"/>
      <c r="C1" s="75"/>
      <c r="D1" s="76"/>
    </row>
    <row r="2" spans="1:14" ht="15.75">
      <c r="A2" s="78"/>
      <c r="B2" s="173" t="s">
        <v>185</v>
      </c>
      <c r="C2" s="173"/>
      <c r="D2" s="173"/>
      <c r="E2" s="173"/>
    </row>
    <row r="3" spans="1:14" ht="14.25" customHeight="1" thickBot="1">
      <c r="A3" s="75"/>
      <c r="B3" s="79"/>
      <c r="C3" s="79"/>
      <c r="D3" s="79"/>
    </row>
    <row r="4" spans="1:14" ht="36.75" customHeight="1">
      <c r="A4" s="80"/>
      <c r="B4" s="81" t="s">
        <v>186</v>
      </c>
      <c r="C4" s="82" t="s">
        <v>187</v>
      </c>
      <c r="D4" s="82" t="s">
        <v>188</v>
      </c>
      <c r="E4" s="96" t="s">
        <v>189</v>
      </c>
      <c r="G4" s="174" t="s">
        <v>40</v>
      </c>
      <c r="H4" s="174"/>
      <c r="I4" s="174"/>
      <c r="J4" s="174"/>
      <c r="K4" s="174"/>
      <c r="L4" s="174"/>
      <c r="M4" s="174"/>
      <c r="N4" s="174"/>
    </row>
    <row r="5" spans="1:14" ht="12.75" customHeight="1">
      <c r="A5" s="80"/>
      <c r="B5" s="84" t="s">
        <v>5</v>
      </c>
      <c r="C5" s="103"/>
      <c r="D5" s="87">
        <v>5367</v>
      </c>
      <c r="E5" s="97">
        <v>5367</v>
      </c>
    </row>
    <row r="6" spans="1:14" ht="12.75" customHeight="1">
      <c r="A6" s="80"/>
      <c r="B6" s="84" t="s">
        <v>8</v>
      </c>
      <c r="C6" s="103"/>
      <c r="D6" s="85">
        <v>2084</v>
      </c>
      <c r="E6" s="97">
        <v>2084</v>
      </c>
    </row>
    <row r="7" spans="1:14" ht="12.75" customHeight="1">
      <c r="A7" s="80"/>
      <c r="B7" s="84" t="s">
        <v>7</v>
      </c>
      <c r="C7" s="85"/>
      <c r="D7" s="86">
        <v>1739</v>
      </c>
      <c r="E7" s="97">
        <v>1739</v>
      </c>
    </row>
    <row r="8" spans="1:14" ht="12.75" customHeight="1">
      <c r="A8" s="80"/>
      <c r="B8" s="84" t="s">
        <v>6</v>
      </c>
      <c r="C8" s="85"/>
      <c r="D8" s="86">
        <v>1627.5</v>
      </c>
      <c r="E8" s="97">
        <v>1627.5</v>
      </c>
    </row>
    <row r="9" spans="1:14" ht="12.75" customHeight="1">
      <c r="A9" s="80"/>
      <c r="B9" s="84" t="s">
        <v>0</v>
      </c>
      <c r="C9" s="87"/>
      <c r="D9" s="86">
        <v>618</v>
      </c>
      <c r="E9" s="97">
        <v>618</v>
      </c>
    </row>
    <row r="10" spans="1:14" ht="12.75" customHeight="1">
      <c r="A10" s="80"/>
      <c r="B10" s="84" t="s">
        <v>9</v>
      </c>
      <c r="C10" s="85"/>
      <c r="D10" s="85">
        <v>393</v>
      </c>
      <c r="E10" s="97">
        <v>393</v>
      </c>
    </row>
    <row r="11" spans="1:14" ht="12.75" customHeight="1">
      <c r="A11" s="80"/>
      <c r="B11" s="105" t="s">
        <v>15</v>
      </c>
      <c r="C11" s="104"/>
      <c r="D11" s="87">
        <v>249</v>
      </c>
      <c r="E11" s="97">
        <v>249</v>
      </c>
    </row>
    <row r="12" spans="1:14" ht="12.75" customHeight="1">
      <c r="A12" s="80"/>
      <c r="B12" s="84" t="s">
        <v>27</v>
      </c>
      <c r="C12" s="85"/>
      <c r="D12" s="86">
        <v>40</v>
      </c>
      <c r="E12" s="97">
        <v>40</v>
      </c>
    </row>
    <row r="13" spans="1:14" ht="12.75" customHeight="1">
      <c r="A13" s="80"/>
      <c r="B13" s="84" t="s">
        <v>2</v>
      </c>
      <c r="C13" s="85"/>
      <c r="D13" s="85">
        <v>29</v>
      </c>
      <c r="E13" s="97">
        <v>29</v>
      </c>
    </row>
    <row r="14" spans="1:14" ht="12.75" customHeight="1">
      <c r="A14" s="80"/>
      <c r="B14" s="84" t="s">
        <v>20</v>
      </c>
      <c r="C14" s="85"/>
      <c r="D14" s="85">
        <v>19</v>
      </c>
      <c r="E14" s="97">
        <v>19</v>
      </c>
    </row>
    <row r="15" spans="1:14" ht="12.75" customHeight="1">
      <c r="A15" s="80"/>
      <c r="B15" s="84" t="s">
        <v>34</v>
      </c>
      <c r="C15" s="85"/>
      <c r="D15" s="86">
        <v>3</v>
      </c>
      <c r="E15" s="97">
        <v>3</v>
      </c>
    </row>
    <row r="16" spans="1:14" ht="12.75" customHeight="1">
      <c r="A16" s="80"/>
      <c r="B16" s="84" t="s">
        <v>30</v>
      </c>
      <c r="C16" s="86">
        <v>-7</v>
      </c>
      <c r="D16" s="86"/>
      <c r="E16" s="97">
        <v>-7</v>
      </c>
    </row>
    <row r="17" spans="1:5" ht="12.75" customHeight="1">
      <c r="A17" s="80"/>
      <c r="B17" s="84" t="s">
        <v>33</v>
      </c>
      <c r="C17" s="87">
        <v>-40</v>
      </c>
      <c r="D17" s="87"/>
      <c r="E17" s="97">
        <v>-40</v>
      </c>
    </row>
    <row r="18" spans="1:5" ht="12.75" customHeight="1">
      <c r="A18" s="80"/>
      <c r="B18" s="84" t="s">
        <v>29</v>
      </c>
      <c r="C18" s="86">
        <v>-43</v>
      </c>
      <c r="D18" s="86"/>
      <c r="E18" s="97">
        <v>-43</v>
      </c>
    </row>
    <row r="19" spans="1:5" ht="12.75" customHeight="1">
      <c r="A19" s="80"/>
      <c r="B19" s="84" t="s">
        <v>32</v>
      </c>
      <c r="C19" s="87">
        <v>-73</v>
      </c>
      <c r="D19" s="87"/>
      <c r="E19" s="97">
        <v>-73</v>
      </c>
    </row>
    <row r="20" spans="1:5" ht="12.75" customHeight="1">
      <c r="A20" s="80"/>
      <c r="B20" s="84" t="s">
        <v>19</v>
      </c>
      <c r="C20" s="85">
        <v>-94</v>
      </c>
      <c r="D20" s="86"/>
      <c r="E20" s="97">
        <v>-94</v>
      </c>
    </row>
    <row r="21" spans="1:5" ht="12.75" customHeight="1">
      <c r="A21" s="80"/>
      <c r="B21" s="84" t="s">
        <v>22</v>
      </c>
      <c r="C21" s="85">
        <v>-108</v>
      </c>
      <c r="D21" s="85"/>
      <c r="E21" s="97">
        <v>-108</v>
      </c>
    </row>
    <row r="22" spans="1:5" ht="12.75" customHeight="1">
      <c r="A22" s="80"/>
      <c r="B22" s="84" t="s">
        <v>31</v>
      </c>
      <c r="C22" s="85">
        <v>-117</v>
      </c>
      <c r="D22" s="85"/>
      <c r="E22" s="97">
        <v>-117</v>
      </c>
    </row>
    <row r="23" spans="1:5" ht="12.75" customHeight="1">
      <c r="A23" s="80"/>
      <c r="B23" s="84" t="s">
        <v>16</v>
      </c>
      <c r="C23" s="85">
        <v>-151</v>
      </c>
      <c r="D23" s="85"/>
      <c r="E23" s="97">
        <v>-151</v>
      </c>
    </row>
    <row r="24" spans="1:5" ht="12.75" customHeight="1">
      <c r="A24" s="80"/>
      <c r="B24" s="84" t="s">
        <v>28</v>
      </c>
      <c r="C24" s="87">
        <v>-200</v>
      </c>
      <c r="D24" s="87"/>
      <c r="E24" s="97">
        <v>-200</v>
      </c>
    </row>
    <row r="25" spans="1:5" ht="12.75" customHeight="1">
      <c r="A25" s="80"/>
      <c r="B25" s="84" t="s">
        <v>25</v>
      </c>
      <c r="C25" s="86">
        <v>-206</v>
      </c>
      <c r="D25" s="86"/>
      <c r="E25" s="97">
        <v>-206</v>
      </c>
    </row>
    <row r="26" spans="1:5" ht="12.75" customHeight="1">
      <c r="A26" s="80"/>
      <c r="B26" s="84" t="s">
        <v>24</v>
      </c>
      <c r="C26" s="85">
        <v>-230</v>
      </c>
      <c r="D26" s="85"/>
      <c r="E26" s="97">
        <v>-230</v>
      </c>
    </row>
    <row r="27" spans="1:5" ht="12.75" customHeight="1">
      <c r="A27" s="80"/>
      <c r="B27" s="84" t="s">
        <v>23</v>
      </c>
      <c r="C27" s="85">
        <v>-251</v>
      </c>
      <c r="D27" s="85"/>
      <c r="E27" s="97">
        <v>-251</v>
      </c>
    </row>
    <row r="28" spans="1:5" ht="12.75" customHeight="1">
      <c r="A28" s="80"/>
      <c r="B28" s="84" t="s">
        <v>14</v>
      </c>
      <c r="C28" s="85">
        <v>-396</v>
      </c>
      <c r="D28" s="85"/>
      <c r="E28" s="97">
        <v>-396</v>
      </c>
    </row>
    <row r="29" spans="1:5" ht="12.75" customHeight="1">
      <c r="A29" s="80"/>
      <c r="B29" s="84" t="s">
        <v>21</v>
      </c>
      <c r="C29" s="85">
        <v>-514</v>
      </c>
      <c r="D29" s="85"/>
      <c r="E29" s="97">
        <v>-514</v>
      </c>
    </row>
    <row r="30" spans="1:5" ht="12.75" customHeight="1">
      <c r="A30" s="80"/>
      <c r="B30" s="84" t="s">
        <v>26</v>
      </c>
      <c r="C30" s="86">
        <v>-532</v>
      </c>
      <c r="D30" s="86"/>
      <c r="E30" s="97">
        <v>-532</v>
      </c>
    </row>
    <row r="31" spans="1:5" ht="12.75" customHeight="1">
      <c r="A31" s="80"/>
      <c r="B31" s="105" t="s">
        <v>11</v>
      </c>
      <c r="C31" s="87">
        <v>-658</v>
      </c>
      <c r="D31" s="87"/>
      <c r="E31" s="106">
        <v>-658</v>
      </c>
    </row>
    <row r="32" spans="1:5" ht="12.75" customHeight="1">
      <c r="A32" s="80"/>
      <c r="B32" s="84" t="s">
        <v>13</v>
      </c>
      <c r="C32" s="86">
        <v>-671</v>
      </c>
      <c r="D32" s="86"/>
      <c r="E32" s="97">
        <v>-671</v>
      </c>
    </row>
    <row r="33" spans="1:5" ht="12.75" customHeight="1">
      <c r="A33" s="80"/>
      <c r="B33" s="84" t="s">
        <v>17</v>
      </c>
      <c r="C33" s="85">
        <v>-715</v>
      </c>
      <c r="D33" s="86"/>
      <c r="E33" s="97">
        <v>-715</v>
      </c>
    </row>
    <row r="34" spans="1:5" ht="12.75" customHeight="1">
      <c r="A34" s="80"/>
      <c r="B34" s="84" t="s">
        <v>3</v>
      </c>
      <c r="C34" s="85">
        <v>-765</v>
      </c>
      <c r="D34" s="85"/>
      <c r="E34" s="97">
        <v>-765</v>
      </c>
    </row>
    <row r="35" spans="1:5" ht="12.75" customHeight="1">
      <c r="A35" s="80"/>
      <c r="B35" s="84" t="s">
        <v>18</v>
      </c>
      <c r="C35" s="85">
        <v>-828</v>
      </c>
      <c r="D35" s="87"/>
      <c r="E35" s="97">
        <v>-828</v>
      </c>
    </row>
    <row r="36" spans="1:5" ht="14.25" customHeight="1">
      <c r="A36" s="80"/>
      <c r="B36" s="84" t="s">
        <v>12</v>
      </c>
      <c r="C36" s="85">
        <v>-876</v>
      </c>
      <c r="D36" s="85"/>
      <c r="E36" s="97">
        <v>-876</v>
      </c>
    </row>
    <row r="37" spans="1:5" ht="15" customHeight="1" thickBot="1">
      <c r="A37" s="80"/>
      <c r="B37" s="88" t="s">
        <v>10</v>
      </c>
      <c r="C37" s="98">
        <v>-959</v>
      </c>
      <c r="D37" s="98"/>
      <c r="E37" s="99">
        <v>-959</v>
      </c>
    </row>
    <row r="38" spans="1:5" ht="13.5" customHeight="1">
      <c r="A38" s="80"/>
      <c r="B38" s="89"/>
      <c r="C38" s="90"/>
      <c r="D38" s="90"/>
    </row>
    <row r="39" spans="1:5" ht="12.75" customHeight="1">
      <c r="A39" s="80"/>
      <c r="B39" s="80" t="s">
        <v>127</v>
      </c>
      <c r="C39" s="80"/>
      <c r="D39" s="80"/>
      <c r="E39" s="77">
        <v>3734.5</v>
      </c>
    </row>
    <row r="40" spans="1:5" ht="12.75" customHeight="1">
      <c r="A40" s="75"/>
      <c r="B40" s="75"/>
      <c r="C40" s="75"/>
      <c r="D40" s="75"/>
    </row>
    <row r="41" spans="1:5" ht="12.75" customHeight="1">
      <c r="A41" s="75"/>
      <c r="B41" s="75"/>
      <c r="C41" s="75"/>
      <c r="D41" s="75"/>
    </row>
    <row r="42" spans="1:5" ht="12.75" customHeight="1">
      <c r="A42" s="75"/>
      <c r="B42" s="75"/>
      <c r="C42" s="75"/>
      <c r="D42" s="75"/>
    </row>
    <row r="43" spans="1:5">
      <c r="A43" s="75"/>
      <c r="B43" s="75"/>
      <c r="C43" s="75"/>
      <c r="D43" s="75"/>
    </row>
    <row r="44" spans="1:5">
      <c r="A44" s="91"/>
      <c r="B44" s="91"/>
      <c r="C44" s="91"/>
      <c r="D44" s="91"/>
    </row>
    <row r="45" spans="1:5">
      <c r="A45" s="91"/>
      <c r="B45" s="91"/>
      <c r="C45" s="91"/>
      <c r="D45" s="91"/>
    </row>
    <row r="46" spans="1:5">
      <c r="A46" s="91"/>
      <c r="B46" s="91"/>
      <c r="C46" s="91"/>
      <c r="D46" s="91"/>
    </row>
    <row r="47" spans="1:5" s="92" customFormat="1" ht="14.25" customHeight="1">
      <c r="A47" s="91"/>
      <c r="B47" s="91"/>
      <c r="C47" s="91"/>
      <c r="D47" s="91"/>
    </row>
    <row r="48" spans="1:5" s="92" customFormat="1" ht="4.5" customHeight="1">
      <c r="A48" s="91"/>
      <c r="B48" s="91"/>
      <c r="C48" s="91"/>
      <c r="D48" s="91"/>
    </row>
    <row r="49" spans="1:4" s="92" customFormat="1" ht="14.25" customHeight="1">
      <c r="A49" s="91"/>
      <c r="B49" s="91"/>
      <c r="C49" s="91"/>
      <c r="D49" s="91"/>
    </row>
    <row r="50" spans="1:4" s="92" customFormat="1" ht="3.75" customHeight="1">
      <c r="A50" s="91"/>
      <c r="B50" s="91"/>
      <c r="C50" s="91"/>
      <c r="D50" s="91"/>
    </row>
    <row r="51" spans="1:4" s="92" customFormat="1" ht="14.25" customHeight="1">
      <c r="A51" s="75"/>
      <c r="B51" s="75"/>
      <c r="C51" s="75"/>
      <c r="D51" s="75"/>
    </row>
    <row r="52" spans="1:4" s="92" customFormat="1" ht="14.25" customHeight="1">
      <c r="A52" s="75"/>
      <c r="B52" s="75"/>
      <c r="C52" s="75"/>
      <c r="D52" s="75"/>
    </row>
    <row r="53" spans="1:4" s="92" customFormat="1" ht="14.25" customHeight="1">
      <c r="A53" s="75"/>
      <c r="B53" s="75"/>
      <c r="C53" s="75"/>
      <c r="D53" s="75"/>
    </row>
    <row r="54" spans="1:4">
      <c r="A54" s="75"/>
      <c r="B54" s="75"/>
      <c r="C54" s="75"/>
      <c r="D54" s="75"/>
    </row>
    <row r="55" spans="1:4">
      <c r="A55" s="75"/>
      <c r="B55" s="75"/>
      <c r="C55" s="75"/>
      <c r="D55" s="75"/>
    </row>
    <row r="56" spans="1:4">
      <c r="A56" s="75"/>
      <c r="B56" s="75"/>
      <c r="C56" s="75"/>
      <c r="D56" s="75"/>
    </row>
    <row r="57" spans="1:4">
      <c r="A57" s="75"/>
      <c r="B57" s="75"/>
      <c r="C57" s="75"/>
      <c r="D57" s="75"/>
    </row>
    <row r="58" spans="1:4">
      <c r="A58" s="75"/>
      <c r="B58" s="75"/>
      <c r="C58" s="75"/>
      <c r="D58" s="75"/>
    </row>
    <row r="59" spans="1:4">
      <c r="A59" s="75"/>
      <c r="B59" s="75"/>
      <c r="C59" s="75"/>
      <c r="D59" s="75"/>
    </row>
    <row r="60" spans="1:4">
      <c r="A60" s="75"/>
      <c r="B60" s="75"/>
      <c r="C60" s="75"/>
      <c r="D60" s="75"/>
    </row>
    <row r="61" spans="1:4">
      <c r="A61" s="75"/>
      <c r="B61" s="75"/>
      <c r="C61" s="75"/>
      <c r="D61" s="75"/>
    </row>
    <row r="62" spans="1:4">
      <c r="A62" s="75"/>
      <c r="B62" s="75"/>
      <c r="C62" s="75"/>
      <c r="D62" s="75"/>
    </row>
    <row r="63" spans="1:4">
      <c r="A63" s="75"/>
      <c r="B63" s="75"/>
      <c r="C63" s="75"/>
      <c r="D63" s="75"/>
    </row>
    <row r="64" spans="1:4">
      <c r="A64" s="75"/>
      <c r="B64" s="75"/>
      <c r="C64" s="75"/>
      <c r="D64" s="75"/>
    </row>
    <row r="65" spans="1:4">
      <c r="A65" s="93"/>
      <c r="B65" s="94"/>
      <c r="C65" s="94"/>
      <c r="D65" s="94"/>
    </row>
    <row r="66" spans="1:4">
      <c r="A66" s="94"/>
      <c r="B66" s="95"/>
      <c r="C66" s="95"/>
      <c r="D66" s="95"/>
    </row>
    <row r="67" spans="1:4">
      <c r="A67" s="94"/>
      <c r="B67" s="95"/>
      <c r="C67" s="95"/>
      <c r="D67" s="95"/>
    </row>
    <row r="68" spans="1:4">
      <c r="A68" s="94"/>
      <c r="B68" s="95"/>
      <c r="C68" s="95"/>
      <c r="D68" s="95"/>
    </row>
    <row r="69" spans="1:4">
      <c r="A69" s="94"/>
      <c r="B69" s="95"/>
      <c r="C69" s="95"/>
      <c r="D69" s="95"/>
    </row>
  </sheetData>
  <sortState ref="B5:E37">
    <sortCondition descending="1" ref="E5:E37"/>
  </sortState>
  <mergeCells count="2">
    <mergeCell ref="B2:E2"/>
    <mergeCell ref="G4:N4"/>
  </mergeCells>
  <pageMargins left="0.70866141732283472" right="0.70866141732283472" top="0.74803149606299213" bottom="0.74803149606299213" header="0.31496062992125984" footer="0.31496062992125984"/>
  <pageSetup scale="64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1"/>
  <sheetViews>
    <sheetView showGridLines="0" zoomScaleNormal="100" workbookViewId="0">
      <selection activeCell="H33" sqref="H33"/>
    </sheetView>
  </sheetViews>
  <sheetFormatPr baseColWidth="10" defaultRowHeight="12.75"/>
  <cols>
    <col min="1" max="1" width="4.7109375" style="28" customWidth="1"/>
    <col min="2" max="2" width="18.7109375" style="28" customWidth="1"/>
    <col min="3" max="14" width="11.85546875" style="27" customWidth="1"/>
    <col min="15" max="16384" width="11.42578125" style="27"/>
  </cols>
  <sheetData>
    <row r="1" spans="1:14" ht="12" customHeight="1">
      <c r="A1" s="26" t="s">
        <v>129</v>
      </c>
      <c r="B1" s="26"/>
    </row>
    <row r="2" spans="1:14" s="30" customFormat="1" ht="9" customHeight="1">
      <c r="A2" s="28"/>
      <c r="B2" s="29"/>
    </row>
    <row r="3" spans="1:14" ht="15.75" customHeight="1">
      <c r="A3" s="31" t="s">
        <v>130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30" customFormat="1" ht="17.25" customHeight="1" thickBot="1">
      <c r="A4" s="34"/>
      <c r="B4" s="35" t="s">
        <v>131</v>
      </c>
      <c r="C4" s="36">
        <v>45292</v>
      </c>
      <c r="D4" s="36">
        <v>45323</v>
      </c>
      <c r="E4" s="36">
        <v>45352</v>
      </c>
      <c r="F4" s="36">
        <v>45383</v>
      </c>
      <c r="G4" s="36">
        <v>45413</v>
      </c>
      <c r="H4" s="36">
        <v>45444</v>
      </c>
      <c r="I4" s="36">
        <v>45474</v>
      </c>
      <c r="J4" s="36">
        <v>45505</v>
      </c>
      <c r="K4" s="36">
        <v>45536</v>
      </c>
      <c r="L4" s="36">
        <v>45566</v>
      </c>
      <c r="M4" s="36">
        <v>45597</v>
      </c>
      <c r="N4" s="36">
        <v>45627</v>
      </c>
    </row>
    <row r="5" spans="1:14" s="29" customFormat="1" ht="18.75" customHeight="1">
      <c r="A5" s="37"/>
      <c r="B5" s="37" t="s">
        <v>132</v>
      </c>
      <c r="C5" s="38">
        <v>3331565.0000000005</v>
      </c>
      <c r="D5" s="38">
        <v>3145842.5</v>
      </c>
      <c r="E5" s="38">
        <v>3805165.5</v>
      </c>
      <c r="F5" s="38">
        <v>3481481.5</v>
      </c>
      <c r="G5" s="38">
        <v>4486849.5</v>
      </c>
      <c r="H5" s="38">
        <v>4412766</v>
      </c>
      <c r="I5" s="38">
        <v>4158542.5</v>
      </c>
      <c r="J5" s="38">
        <v>4816109.5</v>
      </c>
      <c r="K5" s="38">
        <v>4083696</v>
      </c>
      <c r="L5" s="38">
        <v>4312791.5</v>
      </c>
      <c r="M5" s="38">
        <v>4373260.5</v>
      </c>
      <c r="N5" s="38">
        <v>3851444.5</v>
      </c>
    </row>
    <row r="6" spans="1:14" ht="12" customHeight="1">
      <c r="A6" s="39">
        <v>1</v>
      </c>
      <c r="B6" s="40" t="s">
        <v>133</v>
      </c>
      <c r="C6" s="41">
        <v>58870.5</v>
      </c>
      <c r="D6" s="41">
        <v>55320.5</v>
      </c>
      <c r="E6" s="41">
        <v>65348</v>
      </c>
      <c r="F6" s="41">
        <v>60489.5</v>
      </c>
      <c r="G6" s="41">
        <v>76582.5</v>
      </c>
      <c r="H6" s="41">
        <v>74139</v>
      </c>
      <c r="I6" s="41">
        <v>70435</v>
      </c>
      <c r="J6" s="41">
        <v>79222</v>
      </c>
      <c r="K6" s="41">
        <v>69627</v>
      </c>
      <c r="L6" s="41">
        <v>71907.5</v>
      </c>
      <c r="M6" s="41">
        <v>76427</v>
      </c>
      <c r="N6" s="41">
        <v>67489.5</v>
      </c>
    </row>
    <row r="7" spans="1:14" ht="12" customHeight="1">
      <c r="A7" s="42">
        <v>2</v>
      </c>
      <c r="B7" s="43" t="s">
        <v>134</v>
      </c>
      <c r="C7" s="44">
        <v>198483</v>
      </c>
      <c r="D7" s="44">
        <v>179858.5</v>
      </c>
      <c r="E7" s="44">
        <v>221434</v>
      </c>
      <c r="F7" s="44">
        <v>211732.5</v>
      </c>
      <c r="G7" s="44">
        <v>267818</v>
      </c>
      <c r="H7" s="44">
        <v>273629</v>
      </c>
      <c r="I7" s="44">
        <v>267640.5</v>
      </c>
      <c r="J7" s="44">
        <v>299771.5</v>
      </c>
      <c r="K7" s="44">
        <v>254027.5</v>
      </c>
      <c r="L7" s="44">
        <v>267523</v>
      </c>
      <c r="M7" s="44">
        <v>267589</v>
      </c>
      <c r="N7" s="44">
        <v>240728.5</v>
      </c>
    </row>
    <row r="8" spans="1:14" ht="12" customHeight="1">
      <c r="A8" s="39">
        <v>3</v>
      </c>
      <c r="B8" s="40" t="s">
        <v>135</v>
      </c>
      <c r="C8" s="41">
        <v>31067</v>
      </c>
      <c r="D8" s="41">
        <v>28355.5</v>
      </c>
      <c r="E8" s="41">
        <v>33893.5</v>
      </c>
      <c r="F8" s="41">
        <v>31940.5</v>
      </c>
      <c r="G8" s="41">
        <v>40107</v>
      </c>
      <c r="H8" s="41">
        <v>41804</v>
      </c>
      <c r="I8" s="41">
        <v>38312.5</v>
      </c>
      <c r="J8" s="41">
        <v>44062</v>
      </c>
      <c r="K8" s="41">
        <v>37317.5</v>
      </c>
      <c r="L8" s="41">
        <v>36657</v>
      </c>
      <c r="M8" s="41">
        <v>40430</v>
      </c>
      <c r="N8" s="41">
        <v>36596.5</v>
      </c>
    </row>
    <row r="9" spans="1:14" ht="12" customHeight="1">
      <c r="A9" s="42">
        <v>4</v>
      </c>
      <c r="B9" s="43" t="s">
        <v>136</v>
      </c>
      <c r="C9" s="44">
        <v>19510.5</v>
      </c>
      <c r="D9" s="44">
        <v>17471</v>
      </c>
      <c r="E9" s="44">
        <v>23720.5</v>
      </c>
      <c r="F9" s="44">
        <v>19115.5</v>
      </c>
      <c r="G9" s="44">
        <v>27416</v>
      </c>
      <c r="H9" s="44">
        <v>27001</v>
      </c>
      <c r="I9" s="44">
        <v>24100.5</v>
      </c>
      <c r="J9" s="44">
        <v>27985</v>
      </c>
      <c r="K9" s="44">
        <v>24934</v>
      </c>
      <c r="L9" s="44">
        <v>26553.5</v>
      </c>
      <c r="M9" s="44">
        <v>25654</v>
      </c>
      <c r="N9" s="44">
        <v>22140.5</v>
      </c>
    </row>
    <row r="10" spans="1:14" ht="12" customHeight="1">
      <c r="A10" s="39">
        <v>5</v>
      </c>
      <c r="B10" s="40" t="s">
        <v>137</v>
      </c>
      <c r="C10" s="41">
        <v>145508</v>
      </c>
      <c r="D10" s="41">
        <v>139110.5</v>
      </c>
      <c r="E10" s="41">
        <v>168347</v>
      </c>
      <c r="F10" s="41">
        <v>152742</v>
      </c>
      <c r="G10" s="41">
        <v>197990.5</v>
      </c>
      <c r="H10" s="41">
        <v>189201.5</v>
      </c>
      <c r="I10" s="41">
        <v>178879</v>
      </c>
      <c r="J10" s="41">
        <v>211363</v>
      </c>
      <c r="K10" s="41">
        <v>178298</v>
      </c>
      <c r="L10" s="41">
        <v>184177</v>
      </c>
      <c r="M10" s="41">
        <v>185119</v>
      </c>
      <c r="N10" s="41">
        <v>157836</v>
      </c>
    </row>
    <row r="11" spans="1:14" ht="12" customHeight="1">
      <c r="A11" s="42">
        <v>6</v>
      </c>
      <c r="B11" s="43" t="s">
        <v>138</v>
      </c>
      <c r="C11" s="44">
        <v>30111.500000000004</v>
      </c>
      <c r="D11" s="44">
        <v>29326.000000000004</v>
      </c>
      <c r="E11" s="44">
        <v>34700.5</v>
      </c>
      <c r="F11" s="44">
        <v>29755.5</v>
      </c>
      <c r="G11" s="44">
        <v>39573.5</v>
      </c>
      <c r="H11" s="44">
        <v>37803.5</v>
      </c>
      <c r="I11" s="44">
        <v>33218</v>
      </c>
      <c r="J11" s="44">
        <v>36867</v>
      </c>
      <c r="K11" s="44">
        <v>33109</v>
      </c>
      <c r="L11" s="44">
        <v>33047</v>
      </c>
      <c r="M11" s="44">
        <v>32773</v>
      </c>
      <c r="N11" s="44">
        <v>28445</v>
      </c>
    </row>
    <row r="12" spans="1:14" ht="12" customHeight="1">
      <c r="A12" s="39">
        <v>7</v>
      </c>
      <c r="B12" s="40" t="s">
        <v>139</v>
      </c>
      <c r="C12" s="41">
        <v>37988.5</v>
      </c>
      <c r="D12" s="41">
        <v>38104.5</v>
      </c>
      <c r="E12" s="41">
        <v>42579</v>
      </c>
      <c r="F12" s="41">
        <v>37687</v>
      </c>
      <c r="G12" s="41">
        <v>48402</v>
      </c>
      <c r="H12" s="41">
        <v>48807.5</v>
      </c>
      <c r="I12" s="41">
        <v>45709</v>
      </c>
      <c r="J12" s="41">
        <v>52970.5</v>
      </c>
      <c r="K12" s="41">
        <v>45633.5</v>
      </c>
      <c r="L12" s="41">
        <v>48327.5</v>
      </c>
      <c r="M12" s="41">
        <v>47283.5</v>
      </c>
      <c r="N12" s="41">
        <v>39421</v>
      </c>
    </row>
    <row r="13" spans="1:14" ht="12" customHeight="1">
      <c r="A13" s="42">
        <v>8</v>
      </c>
      <c r="B13" s="43" t="s">
        <v>140</v>
      </c>
      <c r="C13" s="44">
        <v>217258.5</v>
      </c>
      <c r="D13" s="44">
        <v>199159</v>
      </c>
      <c r="E13" s="44">
        <v>242263.5</v>
      </c>
      <c r="F13" s="44">
        <v>220445</v>
      </c>
      <c r="G13" s="44">
        <v>284095.5</v>
      </c>
      <c r="H13" s="44">
        <v>279725.5</v>
      </c>
      <c r="I13" s="44">
        <v>258609</v>
      </c>
      <c r="J13" s="44">
        <v>302561</v>
      </c>
      <c r="K13" s="44">
        <v>246542</v>
      </c>
      <c r="L13" s="44">
        <v>261017.5</v>
      </c>
      <c r="M13" s="44">
        <v>270852</v>
      </c>
      <c r="N13" s="44">
        <v>244303.49999999997</v>
      </c>
    </row>
    <row r="14" spans="1:14" ht="12" customHeight="1">
      <c r="A14" s="39">
        <v>10</v>
      </c>
      <c r="B14" s="40" t="s">
        <v>141</v>
      </c>
      <c r="C14" s="41">
        <v>45753</v>
      </c>
      <c r="D14" s="41">
        <v>42474.5</v>
      </c>
      <c r="E14" s="41">
        <v>52965</v>
      </c>
      <c r="F14" s="41">
        <v>48305</v>
      </c>
      <c r="G14" s="41">
        <v>62633</v>
      </c>
      <c r="H14" s="41">
        <v>61064</v>
      </c>
      <c r="I14" s="41">
        <v>59593.5</v>
      </c>
      <c r="J14" s="41">
        <v>66548.5</v>
      </c>
      <c r="K14" s="41">
        <v>56833.5</v>
      </c>
      <c r="L14" s="41">
        <v>57130.5</v>
      </c>
      <c r="M14" s="41">
        <v>60076.5</v>
      </c>
      <c r="N14" s="41">
        <v>49857</v>
      </c>
    </row>
    <row r="15" spans="1:14" ht="12" customHeight="1">
      <c r="A15" s="42">
        <v>11</v>
      </c>
      <c r="B15" s="43" t="s">
        <v>142</v>
      </c>
      <c r="C15" s="44">
        <v>160234.00000000003</v>
      </c>
      <c r="D15" s="44">
        <v>153923</v>
      </c>
      <c r="E15" s="44">
        <v>187501</v>
      </c>
      <c r="F15" s="44">
        <v>172506</v>
      </c>
      <c r="G15" s="44">
        <v>222356.5</v>
      </c>
      <c r="H15" s="44">
        <v>217136.5</v>
      </c>
      <c r="I15" s="44">
        <v>203582.5</v>
      </c>
      <c r="J15" s="44">
        <v>242049.5</v>
      </c>
      <c r="K15" s="44">
        <v>201221</v>
      </c>
      <c r="L15" s="44">
        <v>221296.5</v>
      </c>
      <c r="M15" s="44">
        <v>226143.5</v>
      </c>
      <c r="N15" s="44">
        <v>194033.5</v>
      </c>
    </row>
    <row r="16" spans="1:14" ht="12" customHeight="1">
      <c r="A16" s="39">
        <v>12</v>
      </c>
      <c r="B16" s="40" t="s">
        <v>143</v>
      </c>
      <c r="C16" s="41">
        <v>27885</v>
      </c>
      <c r="D16" s="41">
        <v>27780.5</v>
      </c>
      <c r="E16" s="41">
        <v>34071.5</v>
      </c>
      <c r="F16" s="41">
        <v>29989.5</v>
      </c>
      <c r="G16" s="41">
        <v>39686.5</v>
      </c>
      <c r="H16" s="41">
        <v>38036.5</v>
      </c>
      <c r="I16" s="41">
        <v>34258</v>
      </c>
      <c r="J16" s="41">
        <v>41444</v>
      </c>
      <c r="K16" s="41">
        <v>33865.5</v>
      </c>
      <c r="L16" s="41">
        <v>31002</v>
      </c>
      <c r="M16" s="41">
        <v>37539</v>
      </c>
      <c r="N16" s="41">
        <v>35568.5</v>
      </c>
    </row>
    <row r="17" spans="1:14" ht="12" customHeight="1">
      <c r="A17" s="42">
        <v>13</v>
      </c>
      <c r="B17" s="43" t="s">
        <v>144</v>
      </c>
      <c r="C17" s="44">
        <v>47839</v>
      </c>
      <c r="D17" s="44">
        <v>41933</v>
      </c>
      <c r="E17" s="44">
        <v>51026</v>
      </c>
      <c r="F17" s="44">
        <v>45806.5</v>
      </c>
      <c r="G17" s="44">
        <v>59155.5</v>
      </c>
      <c r="H17" s="44">
        <v>59624.5</v>
      </c>
      <c r="I17" s="44">
        <v>55928.5</v>
      </c>
      <c r="J17" s="44">
        <v>64198.5</v>
      </c>
      <c r="K17" s="44">
        <v>55106</v>
      </c>
      <c r="L17" s="44">
        <v>61775</v>
      </c>
      <c r="M17" s="44">
        <v>62317</v>
      </c>
      <c r="N17" s="44">
        <v>57704.5</v>
      </c>
    </row>
    <row r="18" spans="1:14" ht="12" customHeight="1">
      <c r="A18" s="39">
        <v>14</v>
      </c>
      <c r="B18" s="40" t="s">
        <v>145</v>
      </c>
      <c r="C18" s="41">
        <v>298048</v>
      </c>
      <c r="D18" s="41">
        <v>278985.5</v>
      </c>
      <c r="E18" s="41">
        <v>343945.5</v>
      </c>
      <c r="F18" s="41">
        <v>303335</v>
      </c>
      <c r="G18" s="41">
        <v>398529.5</v>
      </c>
      <c r="H18" s="41">
        <v>388082.5</v>
      </c>
      <c r="I18" s="41">
        <v>372379.5</v>
      </c>
      <c r="J18" s="41">
        <v>426106.5</v>
      </c>
      <c r="K18" s="41">
        <v>338893.5</v>
      </c>
      <c r="L18" s="41">
        <v>376701</v>
      </c>
      <c r="M18" s="41">
        <v>393135.5</v>
      </c>
      <c r="N18" s="41">
        <v>342542.5</v>
      </c>
    </row>
    <row r="19" spans="1:14" ht="12" customHeight="1">
      <c r="A19" s="42">
        <v>15</v>
      </c>
      <c r="B19" s="43" t="s">
        <v>146</v>
      </c>
      <c r="C19" s="44">
        <v>217401.50000000003</v>
      </c>
      <c r="D19" s="44">
        <v>208112.50000000003</v>
      </c>
      <c r="E19" s="44">
        <v>249211</v>
      </c>
      <c r="F19" s="44">
        <v>223587</v>
      </c>
      <c r="G19" s="44">
        <v>292410</v>
      </c>
      <c r="H19" s="44">
        <v>291398</v>
      </c>
      <c r="I19" s="44">
        <v>274098.5</v>
      </c>
      <c r="J19" s="44">
        <v>310501.5</v>
      </c>
      <c r="K19" s="44">
        <v>266295.5</v>
      </c>
      <c r="L19" s="44">
        <v>283922.5</v>
      </c>
      <c r="M19" s="44">
        <v>284469.5</v>
      </c>
      <c r="N19" s="44">
        <v>257214</v>
      </c>
    </row>
    <row r="20" spans="1:14" ht="12" customHeight="1">
      <c r="A20" s="39">
        <v>16</v>
      </c>
      <c r="B20" s="40" t="s">
        <v>147</v>
      </c>
      <c r="C20" s="41">
        <v>103231</v>
      </c>
      <c r="D20" s="41">
        <v>104650.5</v>
      </c>
      <c r="E20" s="41">
        <v>122796.5</v>
      </c>
      <c r="F20" s="41">
        <v>115177</v>
      </c>
      <c r="G20" s="41">
        <v>150676</v>
      </c>
      <c r="H20" s="41">
        <v>152514</v>
      </c>
      <c r="I20" s="41">
        <v>142880</v>
      </c>
      <c r="J20" s="41">
        <v>162808.5</v>
      </c>
      <c r="K20" s="41">
        <v>133455.5</v>
      </c>
      <c r="L20" s="41">
        <v>141630</v>
      </c>
      <c r="M20" s="41">
        <v>147524</v>
      </c>
      <c r="N20" s="41">
        <v>125105</v>
      </c>
    </row>
    <row r="21" spans="1:14" ht="12" customHeight="1">
      <c r="A21" s="42">
        <v>17</v>
      </c>
      <c r="B21" s="43" t="s">
        <v>148</v>
      </c>
      <c r="C21" s="44">
        <v>70999.5</v>
      </c>
      <c r="D21" s="44">
        <v>70329</v>
      </c>
      <c r="E21" s="44">
        <v>79870.5</v>
      </c>
      <c r="F21" s="44">
        <v>73168.5</v>
      </c>
      <c r="G21" s="44">
        <v>94067.5</v>
      </c>
      <c r="H21" s="44">
        <v>88749.5</v>
      </c>
      <c r="I21" s="44">
        <v>80847</v>
      </c>
      <c r="J21" s="44">
        <v>95006.5</v>
      </c>
      <c r="K21" s="44">
        <v>81076</v>
      </c>
      <c r="L21" s="44">
        <v>82450</v>
      </c>
      <c r="M21" s="44">
        <v>86238.5</v>
      </c>
      <c r="N21" s="44">
        <v>74830.5</v>
      </c>
    </row>
    <row r="22" spans="1:14" ht="12" customHeight="1">
      <c r="A22" s="39">
        <v>18</v>
      </c>
      <c r="B22" s="40" t="s">
        <v>149</v>
      </c>
      <c r="C22" s="41">
        <v>29789</v>
      </c>
      <c r="D22" s="41">
        <v>30987.5</v>
      </c>
      <c r="E22" s="41">
        <v>33193.5</v>
      </c>
      <c r="F22" s="41">
        <v>34182.5</v>
      </c>
      <c r="G22" s="41">
        <v>41872</v>
      </c>
      <c r="H22" s="41">
        <v>41330.5</v>
      </c>
      <c r="I22" s="41">
        <v>39753</v>
      </c>
      <c r="J22" s="41">
        <v>49407</v>
      </c>
      <c r="K22" s="41">
        <v>45253.5</v>
      </c>
      <c r="L22" s="41">
        <v>48506.5</v>
      </c>
      <c r="M22" s="41">
        <v>42341.5</v>
      </c>
      <c r="N22" s="41">
        <v>35223</v>
      </c>
    </row>
    <row r="23" spans="1:14" ht="12" customHeight="1">
      <c r="A23" s="50">
        <v>19</v>
      </c>
      <c r="B23" s="51" t="s">
        <v>150</v>
      </c>
      <c r="C23" s="52">
        <v>31841.5</v>
      </c>
      <c r="D23" s="52">
        <v>33044</v>
      </c>
      <c r="E23" s="52">
        <v>39578.5</v>
      </c>
      <c r="F23" s="52">
        <v>33361</v>
      </c>
      <c r="G23" s="52">
        <v>44676</v>
      </c>
      <c r="H23" s="52">
        <v>42012</v>
      </c>
      <c r="I23" s="52">
        <v>40720.5</v>
      </c>
      <c r="J23" s="52">
        <v>45941.5</v>
      </c>
      <c r="K23" s="52">
        <v>40631.5</v>
      </c>
      <c r="L23" s="52">
        <v>42756.5</v>
      </c>
      <c r="M23" s="52">
        <v>44317.5</v>
      </c>
      <c r="N23" s="52">
        <v>40857.5</v>
      </c>
    </row>
    <row r="24" spans="1:14" ht="12" customHeight="1">
      <c r="A24" s="39">
        <v>20</v>
      </c>
      <c r="B24" s="40" t="s">
        <v>151</v>
      </c>
      <c r="C24" s="41">
        <v>228682.00000000003</v>
      </c>
      <c r="D24" s="41">
        <v>214670</v>
      </c>
      <c r="E24" s="41">
        <v>257002.5</v>
      </c>
      <c r="F24" s="41">
        <v>242737</v>
      </c>
      <c r="G24" s="41">
        <v>312270.5</v>
      </c>
      <c r="H24" s="41">
        <v>305549</v>
      </c>
      <c r="I24" s="41">
        <v>295989</v>
      </c>
      <c r="J24" s="41">
        <v>346592</v>
      </c>
      <c r="K24" s="41">
        <v>287907</v>
      </c>
      <c r="L24" s="41">
        <v>290612</v>
      </c>
      <c r="M24" s="41">
        <v>294435.5</v>
      </c>
      <c r="N24" s="41">
        <v>261311.99999999997</v>
      </c>
    </row>
    <row r="25" spans="1:14" ht="12" customHeight="1">
      <c r="A25" s="42">
        <v>21</v>
      </c>
      <c r="B25" s="43" t="s">
        <v>152</v>
      </c>
      <c r="C25" s="44">
        <v>30445.5</v>
      </c>
      <c r="D25" s="44">
        <v>29384.000000000004</v>
      </c>
      <c r="E25" s="44">
        <v>33715</v>
      </c>
      <c r="F25" s="44">
        <v>28589</v>
      </c>
      <c r="G25" s="44">
        <v>38474</v>
      </c>
      <c r="H25" s="44">
        <v>39587</v>
      </c>
      <c r="I25" s="44">
        <v>37478.5</v>
      </c>
      <c r="J25" s="44">
        <v>45038.5</v>
      </c>
      <c r="K25" s="44">
        <v>38615</v>
      </c>
      <c r="L25" s="44">
        <v>45127.5</v>
      </c>
      <c r="M25" s="44">
        <v>43714.5</v>
      </c>
      <c r="N25" s="44">
        <v>36614</v>
      </c>
    </row>
    <row r="26" spans="1:14" ht="12" customHeight="1">
      <c r="A26" s="39">
        <v>22</v>
      </c>
      <c r="B26" s="40" t="s">
        <v>153</v>
      </c>
      <c r="C26" s="41">
        <v>89811.5</v>
      </c>
      <c r="D26" s="41">
        <v>80286.5</v>
      </c>
      <c r="E26" s="41">
        <v>100264.5</v>
      </c>
      <c r="F26" s="41">
        <v>87794</v>
      </c>
      <c r="G26" s="41">
        <v>111923.5</v>
      </c>
      <c r="H26" s="41">
        <v>112150.5</v>
      </c>
      <c r="I26" s="41">
        <v>106522.5</v>
      </c>
      <c r="J26" s="41">
        <v>125222.5</v>
      </c>
      <c r="K26" s="41">
        <v>103670.5</v>
      </c>
      <c r="L26" s="41">
        <v>108829.5</v>
      </c>
      <c r="M26" s="41">
        <v>108643.5</v>
      </c>
      <c r="N26" s="41">
        <v>98531</v>
      </c>
    </row>
    <row r="27" spans="1:14" ht="12" customHeight="1">
      <c r="A27" s="42">
        <v>23</v>
      </c>
      <c r="B27" s="43" t="s">
        <v>154</v>
      </c>
      <c r="C27" s="44">
        <v>91908.5</v>
      </c>
      <c r="D27" s="44">
        <v>87251</v>
      </c>
      <c r="E27" s="44">
        <v>105046</v>
      </c>
      <c r="F27" s="44">
        <v>94095</v>
      </c>
      <c r="G27" s="44">
        <v>123129.5</v>
      </c>
      <c r="H27" s="44">
        <v>118890</v>
      </c>
      <c r="I27" s="44">
        <v>108176.5</v>
      </c>
      <c r="J27" s="44">
        <v>122665.5</v>
      </c>
      <c r="K27" s="44">
        <v>102648.5</v>
      </c>
      <c r="L27" s="44">
        <v>111936</v>
      </c>
      <c r="M27" s="44">
        <v>111499</v>
      </c>
      <c r="N27" s="44">
        <v>95625.5</v>
      </c>
    </row>
    <row r="28" spans="1:14" ht="12" customHeight="1">
      <c r="A28" s="39">
        <v>24</v>
      </c>
      <c r="B28" s="40" t="s">
        <v>155</v>
      </c>
      <c r="C28" s="41">
        <v>63434.000000000007</v>
      </c>
      <c r="D28" s="41">
        <v>57521.5</v>
      </c>
      <c r="E28" s="41">
        <v>73786.5</v>
      </c>
      <c r="F28" s="41">
        <v>69762.5</v>
      </c>
      <c r="G28" s="41">
        <v>86106.5</v>
      </c>
      <c r="H28" s="41">
        <v>81929.5</v>
      </c>
      <c r="I28" s="41">
        <v>77468</v>
      </c>
      <c r="J28" s="41">
        <v>92100</v>
      </c>
      <c r="K28" s="41">
        <v>79538.5</v>
      </c>
      <c r="L28" s="41">
        <v>84505</v>
      </c>
      <c r="M28" s="41">
        <v>84237</v>
      </c>
      <c r="N28" s="41">
        <v>77628</v>
      </c>
    </row>
    <row r="29" spans="1:14" ht="12" customHeight="1">
      <c r="A29" s="42">
        <v>25</v>
      </c>
      <c r="B29" s="43" t="s">
        <v>156</v>
      </c>
      <c r="C29" s="44">
        <v>102999.5</v>
      </c>
      <c r="D29" s="44">
        <v>95024</v>
      </c>
      <c r="E29" s="44">
        <v>114054.5</v>
      </c>
      <c r="F29" s="44">
        <v>109344.5</v>
      </c>
      <c r="G29" s="44">
        <v>130958.5</v>
      </c>
      <c r="H29" s="44">
        <v>127334.5</v>
      </c>
      <c r="I29" s="44">
        <v>118461.5</v>
      </c>
      <c r="J29" s="44">
        <v>139460</v>
      </c>
      <c r="K29" s="44">
        <v>118756.5</v>
      </c>
      <c r="L29" s="44">
        <v>120460</v>
      </c>
      <c r="M29" s="44">
        <v>126648.49999999999</v>
      </c>
      <c r="N29" s="44">
        <v>107913</v>
      </c>
    </row>
    <row r="30" spans="1:14" ht="12" customHeight="1">
      <c r="A30" s="39">
        <v>26</v>
      </c>
      <c r="B30" s="40" t="s">
        <v>157</v>
      </c>
      <c r="C30" s="41">
        <v>120467</v>
      </c>
      <c r="D30" s="41">
        <v>113312.5</v>
      </c>
      <c r="E30" s="41">
        <v>137308.5</v>
      </c>
      <c r="F30" s="41">
        <v>121120</v>
      </c>
      <c r="G30" s="41">
        <v>159594.5</v>
      </c>
      <c r="H30" s="41">
        <v>153210</v>
      </c>
      <c r="I30" s="41">
        <v>143268.5</v>
      </c>
      <c r="J30" s="41">
        <v>169897.5</v>
      </c>
      <c r="K30" s="41">
        <v>143420.5</v>
      </c>
      <c r="L30" s="41">
        <v>153002.5</v>
      </c>
      <c r="M30" s="41">
        <v>152313</v>
      </c>
      <c r="N30" s="41">
        <v>139244.5</v>
      </c>
    </row>
    <row r="31" spans="1:14" ht="12" customHeight="1">
      <c r="A31" s="42">
        <v>27</v>
      </c>
      <c r="B31" s="43" t="s">
        <v>158</v>
      </c>
      <c r="C31" s="44">
        <v>127749</v>
      </c>
      <c r="D31" s="44">
        <v>117712</v>
      </c>
      <c r="E31" s="44">
        <v>141615</v>
      </c>
      <c r="F31" s="44">
        <v>130641</v>
      </c>
      <c r="G31" s="44">
        <v>168772</v>
      </c>
      <c r="H31" s="44">
        <v>164905.5</v>
      </c>
      <c r="I31" s="44">
        <v>158480</v>
      </c>
      <c r="J31" s="44">
        <v>178453.5</v>
      </c>
      <c r="K31" s="44">
        <v>152405.5</v>
      </c>
      <c r="L31" s="44">
        <v>159156</v>
      </c>
      <c r="M31" s="44">
        <v>165950.5</v>
      </c>
      <c r="N31" s="44">
        <v>143565.5</v>
      </c>
    </row>
    <row r="32" spans="1:14" ht="12" customHeight="1">
      <c r="A32" s="39">
        <v>28</v>
      </c>
      <c r="B32" s="40" t="s">
        <v>159</v>
      </c>
      <c r="C32" s="41">
        <v>32911</v>
      </c>
      <c r="D32" s="41">
        <v>29459.5</v>
      </c>
      <c r="E32" s="41">
        <v>36737.5</v>
      </c>
      <c r="F32" s="41">
        <v>35550</v>
      </c>
      <c r="G32" s="41">
        <v>44999.5</v>
      </c>
      <c r="H32" s="41">
        <v>43079.5</v>
      </c>
      <c r="I32" s="41">
        <v>40839</v>
      </c>
      <c r="J32" s="41">
        <v>47246</v>
      </c>
      <c r="K32" s="41">
        <v>37530</v>
      </c>
      <c r="L32" s="41">
        <v>41739</v>
      </c>
      <c r="M32" s="41">
        <v>43649.5</v>
      </c>
      <c r="N32" s="41">
        <v>36097</v>
      </c>
    </row>
    <row r="33" spans="1:14" ht="12" customHeight="1">
      <c r="A33" s="42">
        <v>29</v>
      </c>
      <c r="B33" s="43" t="s">
        <v>160</v>
      </c>
      <c r="C33" s="44">
        <v>169903</v>
      </c>
      <c r="D33" s="44">
        <v>157565.5</v>
      </c>
      <c r="E33" s="44">
        <v>193371</v>
      </c>
      <c r="F33" s="44">
        <v>177593</v>
      </c>
      <c r="G33" s="44">
        <v>212734</v>
      </c>
      <c r="H33" s="44">
        <v>216097</v>
      </c>
      <c r="I33" s="44">
        <v>203092.5</v>
      </c>
      <c r="J33" s="44">
        <v>247356</v>
      </c>
      <c r="K33" s="44">
        <v>209118.5</v>
      </c>
      <c r="L33" s="44">
        <v>210115.5</v>
      </c>
      <c r="M33" s="44">
        <v>216116.5</v>
      </c>
      <c r="N33" s="44">
        <v>182735.5</v>
      </c>
    </row>
    <row r="34" spans="1:14" ht="12" customHeight="1">
      <c r="A34" s="39">
        <v>30</v>
      </c>
      <c r="B34" s="40" t="s">
        <v>161</v>
      </c>
      <c r="C34" s="41">
        <v>15788</v>
      </c>
      <c r="D34" s="41">
        <v>14483.5</v>
      </c>
      <c r="E34" s="41">
        <v>18672.5</v>
      </c>
      <c r="F34" s="41">
        <v>17108</v>
      </c>
      <c r="G34" s="41">
        <v>21614</v>
      </c>
      <c r="H34" s="41">
        <v>21380</v>
      </c>
      <c r="I34" s="41">
        <v>19370</v>
      </c>
      <c r="J34" s="41">
        <v>22318</v>
      </c>
      <c r="K34" s="41">
        <v>18942</v>
      </c>
      <c r="L34" s="41">
        <v>18634.5</v>
      </c>
      <c r="M34" s="41">
        <v>19342.5</v>
      </c>
      <c r="N34" s="41">
        <v>16501.5</v>
      </c>
    </row>
    <row r="35" spans="1:14" ht="12" customHeight="1">
      <c r="A35" s="42">
        <v>31</v>
      </c>
      <c r="B35" s="43" t="s">
        <v>162</v>
      </c>
      <c r="C35" s="44">
        <v>59029.5</v>
      </c>
      <c r="D35" s="44">
        <v>54730</v>
      </c>
      <c r="E35" s="44">
        <v>66687.5</v>
      </c>
      <c r="F35" s="44">
        <v>59800.5</v>
      </c>
      <c r="G35" s="44">
        <v>79875</v>
      </c>
      <c r="H35" s="44">
        <v>75081</v>
      </c>
      <c r="I35" s="44">
        <v>68115</v>
      </c>
      <c r="J35" s="44">
        <v>80679.5</v>
      </c>
      <c r="K35" s="44">
        <v>72239</v>
      </c>
      <c r="L35" s="44">
        <v>78140.5</v>
      </c>
      <c r="M35" s="44">
        <v>72989.5</v>
      </c>
      <c r="N35" s="44">
        <v>61985.5</v>
      </c>
    </row>
    <row r="36" spans="1:14" ht="12" customHeight="1">
      <c r="A36" s="39">
        <v>32</v>
      </c>
      <c r="B36" s="40" t="s">
        <v>163</v>
      </c>
      <c r="C36" s="41">
        <v>39049</v>
      </c>
      <c r="D36" s="41">
        <v>36622</v>
      </c>
      <c r="E36" s="41">
        <v>43597.5</v>
      </c>
      <c r="F36" s="41">
        <v>37474</v>
      </c>
      <c r="G36" s="41">
        <v>51052.5</v>
      </c>
      <c r="H36" s="41">
        <v>52275</v>
      </c>
      <c r="I36" s="41">
        <v>47320</v>
      </c>
      <c r="J36" s="41">
        <v>62240</v>
      </c>
      <c r="K36" s="41">
        <v>58243</v>
      </c>
      <c r="L36" s="41">
        <v>66141</v>
      </c>
      <c r="M36" s="41">
        <v>61079.000000000007</v>
      </c>
      <c r="N36" s="41">
        <v>48420.5</v>
      </c>
    </row>
    <row r="37" spans="1:14" ht="12" customHeight="1">
      <c r="A37" s="42">
        <v>33</v>
      </c>
      <c r="B37" s="43" t="s">
        <v>164</v>
      </c>
      <c r="C37" s="44">
        <v>48846</v>
      </c>
      <c r="D37" s="44">
        <v>49084</v>
      </c>
      <c r="E37" s="44">
        <v>60304</v>
      </c>
      <c r="F37" s="44">
        <v>54670.5</v>
      </c>
      <c r="G37" s="44">
        <v>70328</v>
      </c>
      <c r="H37" s="44">
        <v>67816.5</v>
      </c>
      <c r="I37" s="44">
        <v>61504.5</v>
      </c>
      <c r="J37" s="44">
        <v>73764</v>
      </c>
      <c r="K37" s="44">
        <v>79458.5</v>
      </c>
      <c r="L37" s="44">
        <v>80296.5</v>
      </c>
      <c r="M37" s="44">
        <v>70769.5</v>
      </c>
      <c r="N37" s="44">
        <v>62506</v>
      </c>
    </row>
    <row r="38" spans="1:14" ht="12" customHeight="1">
      <c r="A38" s="39">
        <v>34</v>
      </c>
      <c r="B38" s="40" t="s">
        <v>165</v>
      </c>
      <c r="C38" s="41">
        <v>42805.5</v>
      </c>
      <c r="D38" s="41">
        <v>40730.5</v>
      </c>
      <c r="E38" s="41">
        <v>46517.5</v>
      </c>
      <c r="F38" s="41">
        <v>45863</v>
      </c>
      <c r="G38" s="41">
        <v>57652.5</v>
      </c>
      <c r="H38" s="41">
        <v>57580</v>
      </c>
      <c r="I38" s="41">
        <v>54142</v>
      </c>
      <c r="J38" s="41">
        <v>60230.5</v>
      </c>
      <c r="K38" s="41">
        <v>52404</v>
      </c>
      <c r="L38" s="41">
        <v>58522</v>
      </c>
      <c r="M38" s="41">
        <v>59320.999999999993</v>
      </c>
      <c r="N38" s="41">
        <v>48848.5</v>
      </c>
    </row>
    <row r="39" spans="1:14" ht="12" customHeight="1">
      <c r="A39" s="42">
        <v>40</v>
      </c>
      <c r="B39" s="43" t="s">
        <v>166</v>
      </c>
      <c r="C39" s="44">
        <v>125823</v>
      </c>
      <c r="D39" s="44">
        <v>125799</v>
      </c>
      <c r="E39" s="44">
        <v>149153.5</v>
      </c>
      <c r="F39" s="44">
        <v>143295</v>
      </c>
      <c r="G39" s="44">
        <v>188900.5</v>
      </c>
      <c r="H39" s="44">
        <v>186930.5</v>
      </c>
      <c r="I39" s="44">
        <v>175523.5</v>
      </c>
      <c r="J39" s="44">
        <v>200502.5</v>
      </c>
      <c r="K39" s="44">
        <v>174125.5</v>
      </c>
      <c r="L39" s="44">
        <v>181045.5</v>
      </c>
      <c r="M39" s="44">
        <v>182018</v>
      </c>
      <c r="N39" s="44">
        <v>169394.5</v>
      </c>
    </row>
    <row r="40" spans="1:14" ht="12" customHeight="1">
      <c r="A40" s="45">
        <v>41</v>
      </c>
      <c r="B40" s="46" t="s">
        <v>167</v>
      </c>
      <c r="C40" s="47">
        <v>170094.00000000003</v>
      </c>
      <c r="D40" s="47">
        <v>163281.5</v>
      </c>
      <c r="E40" s="47">
        <v>200887</v>
      </c>
      <c r="F40" s="47">
        <v>182719</v>
      </c>
      <c r="G40" s="47">
        <v>240417.00000000003</v>
      </c>
      <c r="H40" s="47">
        <v>236911.5</v>
      </c>
      <c r="I40" s="47">
        <v>221847</v>
      </c>
      <c r="J40" s="47">
        <v>243529.5</v>
      </c>
      <c r="K40" s="47">
        <v>212553.5</v>
      </c>
      <c r="L40" s="47">
        <v>228148</v>
      </c>
      <c r="M40" s="47">
        <v>230303.5</v>
      </c>
      <c r="N40" s="47">
        <v>214625.5</v>
      </c>
    </row>
    <row r="42" spans="1:14">
      <c r="A42" s="48"/>
    </row>
    <row r="89" spans="3:14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3:14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3:14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 spans="3:14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3:14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3:14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</row>
    <row r="95" spans="3:14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</row>
    <row r="96" spans="3:14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</row>
    <row r="97" spans="3:14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</row>
    <row r="98" spans="3:14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3:14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</row>
    <row r="100" spans="3:14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</row>
    <row r="101" spans="3:14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</row>
    <row r="102" spans="3:14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</row>
    <row r="103" spans="3:14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</row>
    <row r="104" spans="3:14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</row>
    <row r="105" spans="3:14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</row>
    <row r="106" spans="3:14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</row>
    <row r="107" spans="3:14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3:14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3:14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3:14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3:14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</row>
    <row r="112" spans="3:14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 spans="3:14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</row>
    <row r="114" spans="3:14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</row>
    <row r="115" spans="3:14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</row>
    <row r="116" spans="3:14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</row>
    <row r="117" spans="3:14"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</row>
    <row r="118" spans="3:14"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</row>
    <row r="119" spans="3:14"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</row>
    <row r="120" spans="3:14"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</row>
    <row r="121" spans="3:14"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</row>
    <row r="122" spans="3:14"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</row>
    <row r="123" spans="3:14"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</row>
    <row r="124" spans="3:14"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 spans="3:14"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</row>
    <row r="126" spans="3:14"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</row>
    <row r="127" spans="3:14"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</row>
    <row r="128" spans="3:14"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3:14"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3:14"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3:14"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3:14"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</row>
    <row r="133" spans="3:14"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</row>
    <row r="134" spans="3:14"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</row>
    <row r="135" spans="3:14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</row>
    <row r="136" spans="3:14"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</row>
    <row r="137" spans="3:14"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</row>
    <row r="138" spans="3:14"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</row>
    <row r="139" spans="3:14"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</row>
    <row r="140" spans="3:14"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</row>
    <row r="141" spans="3:14"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39"/>
  <sheetViews>
    <sheetView showGridLines="0" topLeftCell="I1" zoomScale="85" zoomScaleNormal="85" workbookViewId="0">
      <selection activeCell="C3" sqref="C3:C37"/>
    </sheetView>
  </sheetViews>
  <sheetFormatPr baseColWidth="10" defaultRowHeight="15"/>
  <cols>
    <col min="1" max="1" width="7.7109375" style="67" customWidth="1"/>
    <col min="2" max="2" width="13.28515625" style="67" customWidth="1"/>
    <col min="3" max="3" width="42.42578125" style="67" bestFit="1" customWidth="1"/>
    <col min="4" max="4" width="13.7109375" style="67" customWidth="1"/>
    <col min="5" max="5" width="11.42578125" style="67"/>
    <col min="6" max="6" width="14.5703125" style="67" customWidth="1"/>
    <col min="7" max="8" width="15.85546875" style="67" customWidth="1"/>
    <col min="9" max="31" width="11.42578125" style="67"/>
    <col min="32" max="34" width="16.7109375" style="67" customWidth="1"/>
    <col min="35" max="16384" width="11.42578125" style="67"/>
  </cols>
  <sheetData>
    <row r="1" spans="1:34" ht="43.5" customHeight="1">
      <c r="A1" s="175" t="s">
        <v>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7"/>
    </row>
    <row r="2" spans="1:34" ht="33.75" customHeight="1">
      <c r="A2" s="57" t="s">
        <v>43</v>
      </c>
      <c r="B2" s="54" t="s">
        <v>36</v>
      </c>
      <c r="C2" s="56" t="s">
        <v>37</v>
      </c>
      <c r="D2" s="56" t="s">
        <v>38</v>
      </c>
      <c r="E2" s="56" t="s">
        <v>39</v>
      </c>
      <c r="F2" s="57" t="s">
        <v>41</v>
      </c>
      <c r="G2" s="58" t="s">
        <v>172</v>
      </c>
      <c r="H2" s="58" t="s">
        <v>193</v>
      </c>
      <c r="I2" s="59" t="s">
        <v>173</v>
      </c>
      <c r="J2" s="59" t="s">
        <v>194</v>
      </c>
      <c r="K2" s="59" t="s">
        <v>174</v>
      </c>
      <c r="L2" s="59" t="s">
        <v>195</v>
      </c>
      <c r="M2" s="59" t="s">
        <v>175</v>
      </c>
      <c r="N2" s="59" t="s">
        <v>196</v>
      </c>
      <c r="O2" s="59" t="s">
        <v>176</v>
      </c>
      <c r="P2" s="59" t="s">
        <v>197</v>
      </c>
      <c r="Q2" s="59" t="s">
        <v>177</v>
      </c>
      <c r="R2" s="59" t="s">
        <v>198</v>
      </c>
      <c r="S2" s="59" t="s">
        <v>178</v>
      </c>
      <c r="T2" s="59" t="s">
        <v>199</v>
      </c>
      <c r="U2" s="59" t="s">
        <v>179</v>
      </c>
      <c r="V2" s="59" t="s">
        <v>200</v>
      </c>
      <c r="W2" s="59" t="s">
        <v>180</v>
      </c>
      <c r="X2" s="59" t="s">
        <v>201</v>
      </c>
      <c r="Y2" s="59" t="s">
        <v>181</v>
      </c>
      <c r="Z2" s="59" t="s">
        <v>202</v>
      </c>
      <c r="AA2" s="59" t="s">
        <v>182</v>
      </c>
      <c r="AB2" s="59" t="s">
        <v>203</v>
      </c>
      <c r="AC2" s="59" t="s">
        <v>183</v>
      </c>
      <c r="AD2" s="68" t="s">
        <v>184</v>
      </c>
      <c r="AF2" s="101" t="s">
        <v>190</v>
      </c>
      <c r="AG2" s="101" t="s">
        <v>191</v>
      </c>
      <c r="AH2" s="102" t="s">
        <v>192</v>
      </c>
    </row>
    <row r="3" spans="1:34" s="127" customFormat="1">
      <c r="A3" s="120">
        <v>1</v>
      </c>
      <c r="B3" s="121" t="s">
        <v>4</v>
      </c>
      <c r="C3" s="122" t="s">
        <v>6</v>
      </c>
      <c r="D3" s="121" t="s">
        <v>4</v>
      </c>
      <c r="E3" s="123">
        <v>1</v>
      </c>
      <c r="F3" s="124">
        <v>76707</v>
      </c>
      <c r="G3" s="125">
        <v>5319.5</v>
      </c>
      <c r="H3" s="125">
        <v>6567</v>
      </c>
      <c r="I3" s="125">
        <v>5289</v>
      </c>
      <c r="J3" s="125">
        <v>6284</v>
      </c>
      <c r="K3" s="125">
        <v>6312.5</v>
      </c>
      <c r="L3" s="125">
        <v>6084</v>
      </c>
      <c r="M3" s="125">
        <v>5286</v>
      </c>
      <c r="N3" s="125">
        <v>6639</v>
      </c>
      <c r="O3" s="125">
        <v>7003</v>
      </c>
      <c r="P3" s="125">
        <v>6597</v>
      </c>
      <c r="Q3" s="125">
        <v>6663</v>
      </c>
      <c r="R3" s="125">
        <v>6955</v>
      </c>
      <c r="S3" s="125">
        <v>6599.5</v>
      </c>
      <c r="T3" s="125">
        <v>8131</v>
      </c>
      <c r="U3" s="125">
        <v>7379.5</v>
      </c>
      <c r="V3" s="125"/>
      <c r="W3" s="125">
        <v>6394.5</v>
      </c>
      <c r="X3" s="125"/>
      <c r="Y3" s="125">
        <v>6763.5</v>
      </c>
      <c r="Z3" s="125"/>
      <c r="AA3" s="125">
        <v>7104.5</v>
      </c>
      <c r="AB3" s="125"/>
      <c r="AC3" s="125">
        <v>6592.5</v>
      </c>
      <c r="AD3" s="126"/>
      <c r="AF3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42472.5</v>
      </c>
      <c r="AG3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47257</v>
      </c>
      <c r="AH3" s="128">
        <f>AF3-AG3</f>
        <v>-4784.5</v>
      </c>
    </row>
    <row r="4" spans="1:34" s="136" customFormat="1">
      <c r="A4" s="129">
        <v>2</v>
      </c>
      <c r="B4" s="130" t="s">
        <v>4</v>
      </c>
      <c r="C4" s="131" t="s">
        <v>8</v>
      </c>
      <c r="D4" s="130" t="s">
        <v>4</v>
      </c>
      <c r="E4" s="132">
        <v>2</v>
      </c>
      <c r="F4" s="133">
        <v>73441</v>
      </c>
      <c r="G4" s="134">
        <v>4918</v>
      </c>
      <c r="H4" s="134">
        <v>5696</v>
      </c>
      <c r="I4" s="134">
        <v>5160</v>
      </c>
      <c r="J4" s="134">
        <v>5449</v>
      </c>
      <c r="K4" s="134">
        <v>6081</v>
      </c>
      <c r="L4" s="134">
        <v>5906</v>
      </c>
      <c r="M4" s="134">
        <v>5205</v>
      </c>
      <c r="N4" s="134">
        <v>7319</v>
      </c>
      <c r="O4" s="134">
        <v>6876</v>
      </c>
      <c r="P4" s="134">
        <v>7079</v>
      </c>
      <c r="Q4" s="134">
        <v>6385</v>
      </c>
      <c r="R4" s="134">
        <v>5521</v>
      </c>
      <c r="S4" s="134">
        <v>6169</v>
      </c>
      <c r="T4" s="134">
        <v>5928</v>
      </c>
      <c r="U4" s="134">
        <v>7022</v>
      </c>
      <c r="V4" s="134"/>
      <c r="W4" s="134">
        <v>6353</v>
      </c>
      <c r="X4" s="134"/>
      <c r="Y4" s="134">
        <v>6441</v>
      </c>
      <c r="Z4" s="134"/>
      <c r="AA4" s="134">
        <v>6628</v>
      </c>
      <c r="AB4" s="134"/>
      <c r="AC4" s="134">
        <v>6203</v>
      </c>
      <c r="AD4" s="135"/>
      <c r="AF4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40794</v>
      </c>
      <c r="AG4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42898</v>
      </c>
      <c r="AH4" s="137">
        <f t="shared" ref="AH4:AH39" si="0">AF4-AG4</f>
        <v>-2104</v>
      </c>
    </row>
    <row r="5" spans="1:34" s="145" customFormat="1">
      <c r="A5" s="138">
        <v>3</v>
      </c>
      <c r="B5" s="139" t="s">
        <v>4</v>
      </c>
      <c r="C5" s="140" t="s">
        <v>7</v>
      </c>
      <c r="D5" s="139" t="s">
        <v>4</v>
      </c>
      <c r="E5" s="141">
        <v>1</v>
      </c>
      <c r="F5" s="142">
        <v>63764</v>
      </c>
      <c r="G5" s="143">
        <v>3955</v>
      </c>
      <c r="H5" s="143">
        <v>4827</v>
      </c>
      <c r="I5" s="143">
        <v>4155</v>
      </c>
      <c r="J5" s="143">
        <v>4582</v>
      </c>
      <c r="K5" s="143">
        <v>5128</v>
      </c>
      <c r="L5" s="143">
        <v>4536</v>
      </c>
      <c r="M5" s="143">
        <v>4439</v>
      </c>
      <c r="N5" s="143">
        <v>6233</v>
      </c>
      <c r="O5" s="143">
        <v>5964</v>
      </c>
      <c r="P5" s="143">
        <v>5956</v>
      </c>
      <c r="Q5" s="143">
        <v>5684</v>
      </c>
      <c r="R5" s="143">
        <v>5246</v>
      </c>
      <c r="S5" s="143">
        <v>5494</v>
      </c>
      <c r="T5" s="143">
        <v>3530</v>
      </c>
      <c r="U5" s="143">
        <v>6148</v>
      </c>
      <c r="V5" s="143"/>
      <c r="W5" s="143">
        <v>5329</v>
      </c>
      <c r="X5" s="143"/>
      <c r="Y5" s="143">
        <v>5854</v>
      </c>
      <c r="Z5" s="143"/>
      <c r="AA5" s="143">
        <v>6169</v>
      </c>
      <c r="AB5" s="143"/>
      <c r="AC5" s="143">
        <v>5445</v>
      </c>
      <c r="AD5" s="144"/>
      <c r="AF5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34819</v>
      </c>
      <c r="AG5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34910</v>
      </c>
      <c r="AH5" s="146">
        <f t="shared" si="0"/>
        <v>-91</v>
      </c>
    </row>
    <row r="6" spans="1:34">
      <c r="A6" s="69">
        <v>4</v>
      </c>
      <c r="B6" s="70" t="s">
        <v>4</v>
      </c>
      <c r="C6" s="71" t="s">
        <v>5</v>
      </c>
      <c r="D6" s="70" t="s">
        <v>4</v>
      </c>
      <c r="E6" s="72">
        <v>1</v>
      </c>
      <c r="F6" s="73">
        <v>61441</v>
      </c>
      <c r="G6" s="66">
        <v>3888</v>
      </c>
      <c r="H6" s="66">
        <v>4297</v>
      </c>
      <c r="I6" s="66">
        <v>4085</v>
      </c>
      <c r="J6" s="66">
        <v>3303</v>
      </c>
      <c r="K6" s="66">
        <v>5026</v>
      </c>
      <c r="L6" s="66">
        <v>3719</v>
      </c>
      <c r="M6" s="66">
        <v>4316</v>
      </c>
      <c r="N6" s="66">
        <v>4269</v>
      </c>
      <c r="O6" s="66">
        <v>5678</v>
      </c>
      <c r="P6" s="66">
        <v>4346</v>
      </c>
      <c r="Q6" s="66">
        <v>5363</v>
      </c>
      <c r="R6" s="66">
        <v>3774</v>
      </c>
      <c r="S6" s="66">
        <v>5126</v>
      </c>
      <c r="T6" s="66">
        <v>4941</v>
      </c>
      <c r="U6" s="66">
        <v>5969</v>
      </c>
      <c r="V6" s="66"/>
      <c r="W6" s="66">
        <v>5162</v>
      </c>
      <c r="X6" s="66"/>
      <c r="Y6" s="66">
        <v>5484</v>
      </c>
      <c r="Z6" s="66"/>
      <c r="AA6" s="66">
        <v>5849</v>
      </c>
      <c r="AB6" s="66"/>
      <c r="AC6" s="66">
        <v>5495</v>
      </c>
      <c r="AD6" s="74"/>
      <c r="AF6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33482</v>
      </c>
      <c r="AG6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28649</v>
      </c>
      <c r="AH6" s="100">
        <f t="shared" si="0"/>
        <v>4833</v>
      </c>
    </row>
    <row r="7" spans="1:34" s="118" customFormat="1">
      <c r="A7" s="111">
        <v>5</v>
      </c>
      <c r="B7" s="112" t="s">
        <v>4</v>
      </c>
      <c r="C7" s="113" t="s">
        <v>3</v>
      </c>
      <c r="D7" s="112" t="s">
        <v>4</v>
      </c>
      <c r="E7" s="114">
        <v>2</v>
      </c>
      <c r="F7" s="115">
        <v>55565</v>
      </c>
      <c r="G7" s="116">
        <v>3239</v>
      </c>
      <c r="H7" s="116">
        <v>5064</v>
      </c>
      <c r="I7" s="116">
        <v>3797</v>
      </c>
      <c r="J7" s="116">
        <v>6054</v>
      </c>
      <c r="K7" s="116">
        <v>4753</v>
      </c>
      <c r="L7" s="116">
        <v>7004</v>
      </c>
      <c r="M7" s="116">
        <v>3685</v>
      </c>
      <c r="N7" s="116">
        <v>6605</v>
      </c>
      <c r="O7" s="116">
        <v>5491</v>
      </c>
      <c r="P7" s="116">
        <v>6451</v>
      </c>
      <c r="Q7" s="116">
        <v>5027</v>
      </c>
      <c r="R7" s="116">
        <v>6005</v>
      </c>
      <c r="S7" s="116">
        <v>4885</v>
      </c>
      <c r="T7" s="116">
        <v>6898</v>
      </c>
      <c r="U7" s="116">
        <v>5128</v>
      </c>
      <c r="V7" s="116"/>
      <c r="W7" s="116">
        <v>4752</v>
      </c>
      <c r="X7" s="116"/>
      <c r="Y7" s="116">
        <v>5231</v>
      </c>
      <c r="Z7" s="116"/>
      <c r="AA7" s="116">
        <v>5039</v>
      </c>
      <c r="AB7" s="116"/>
      <c r="AC7" s="116">
        <v>4538</v>
      </c>
      <c r="AD7" s="117"/>
      <c r="AF7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30877</v>
      </c>
      <c r="AG7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44081</v>
      </c>
      <c r="AH7" s="119">
        <f t="shared" si="0"/>
        <v>-13204</v>
      </c>
    </row>
    <row r="8" spans="1:34" s="163" customFormat="1">
      <c r="A8" s="156">
        <v>6</v>
      </c>
      <c r="B8" s="157" t="s">
        <v>4</v>
      </c>
      <c r="C8" s="158" t="s">
        <v>9</v>
      </c>
      <c r="D8" s="157" t="s">
        <v>4</v>
      </c>
      <c r="E8" s="159">
        <v>1</v>
      </c>
      <c r="F8" s="160">
        <v>21837</v>
      </c>
      <c r="G8" s="161">
        <v>1590</v>
      </c>
      <c r="H8" s="161">
        <v>2218</v>
      </c>
      <c r="I8" s="161">
        <v>1554</v>
      </c>
      <c r="J8" s="161">
        <v>1836</v>
      </c>
      <c r="K8" s="161">
        <v>1833</v>
      </c>
      <c r="L8" s="161">
        <v>1937</v>
      </c>
      <c r="M8" s="161">
        <v>1521</v>
      </c>
      <c r="N8" s="161">
        <v>1937</v>
      </c>
      <c r="O8" s="161">
        <v>1994</v>
      </c>
      <c r="P8" s="161">
        <v>1968</v>
      </c>
      <c r="Q8" s="161">
        <v>1872</v>
      </c>
      <c r="R8" s="161">
        <v>2028</v>
      </c>
      <c r="S8" s="161">
        <v>1784</v>
      </c>
      <c r="T8" s="161">
        <v>3042</v>
      </c>
      <c r="U8" s="161">
        <v>2094</v>
      </c>
      <c r="V8" s="161"/>
      <c r="W8" s="161">
        <v>1821</v>
      </c>
      <c r="X8" s="161"/>
      <c r="Y8" s="161">
        <v>1918</v>
      </c>
      <c r="Z8" s="161"/>
      <c r="AA8" s="161">
        <v>2000</v>
      </c>
      <c r="AB8" s="161"/>
      <c r="AC8" s="161">
        <v>1856</v>
      </c>
      <c r="AD8" s="162"/>
      <c r="AF8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12148</v>
      </c>
      <c r="AG8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14966</v>
      </c>
      <c r="AH8" s="164">
        <f t="shared" si="0"/>
        <v>-2818</v>
      </c>
    </row>
    <row r="9" spans="1:34">
      <c r="A9" s="69">
        <v>7</v>
      </c>
      <c r="B9" s="70" t="s">
        <v>4</v>
      </c>
      <c r="C9" s="71" t="s">
        <v>15</v>
      </c>
      <c r="D9" s="70" t="s">
        <v>4</v>
      </c>
      <c r="E9" s="72">
        <v>2</v>
      </c>
      <c r="F9" s="73">
        <v>19106</v>
      </c>
      <c r="G9" s="66">
        <v>1225</v>
      </c>
      <c r="H9" s="66">
        <v>1469</v>
      </c>
      <c r="I9" s="66">
        <v>1298</v>
      </c>
      <c r="J9" s="66">
        <v>1668</v>
      </c>
      <c r="K9" s="66">
        <v>1512</v>
      </c>
      <c r="L9" s="66">
        <v>1390</v>
      </c>
      <c r="M9" s="66">
        <v>1282</v>
      </c>
      <c r="N9" s="66">
        <v>1610</v>
      </c>
      <c r="O9" s="66">
        <v>1739</v>
      </c>
      <c r="P9" s="66">
        <v>1714</v>
      </c>
      <c r="Q9" s="66">
        <v>1716</v>
      </c>
      <c r="R9" s="66">
        <v>1428</v>
      </c>
      <c r="S9" s="66">
        <v>1624</v>
      </c>
      <c r="T9" s="66">
        <v>2027</v>
      </c>
      <c r="U9" s="66">
        <v>1910</v>
      </c>
      <c r="V9" s="66"/>
      <c r="W9" s="66">
        <v>1703</v>
      </c>
      <c r="X9" s="66"/>
      <c r="Y9" s="66">
        <v>1717</v>
      </c>
      <c r="Z9" s="66"/>
      <c r="AA9" s="66">
        <v>1729</v>
      </c>
      <c r="AB9" s="66"/>
      <c r="AC9" s="66">
        <v>1651</v>
      </c>
      <c r="AD9" s="74"/>
      <c r="AF9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10396</v>
      </c>
      <c r="AG9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11306</v>
      </c>
      <c r="AH9" s="100">
        <f t="shared" si="0"/>
        <v>-910</v>
      </c>
    </row>
    <row r="10" spans="1:34">
      <c r="A10" s="69">
        <v>8</v>
      </c>
      <c r="B10" s="70" t="s">
        <v>4</v>
      </c>
      <c r="C10" s="71" t="s">
        <v>10</v>
      </c>
      <c r="D10" s="70" t="s">
        <v>4</v>
      </c>
      <c r="E10" s="72">
        <v>1</v>
      </c>
      <c r="F10" s="73">
        <v>15510</v>
      </c>
      <c r="G10" s="66">
        <v>993</v>
      </c>
      <c r="H10" s="66">
        <v>1306</v>
      </c>
      <c r="I10" s="66">
        <v>1081</v>
      </c>
      <c r="J10" s="66">
        <v>1266</v>
      </c>
      <c r="K10" s="66">
        <v>1286</v>
      </c>
      <c r="L10" s="66">
        <v>1280</v>
      </c>
      <c r="M10" s="66">
        <v>1080</v>
      </c>
      <c r="N10" s="66">
        <v>1430</v>
      </c>
      <c r="O10" s="66">
        <v>1429</v>
      </c>
      <c r="P10" s="66">
        <v>1541</v>
      </c>
      <c r="Q10" s="66">
        <v>1342</v>
      </c>
      <c r="R10" s="66">
        <v>1725</v>
      </c>
      <c r="S10" s="66">
        <v>1317</v>
      </c>
      <c r="T10" s="66">
        <v>2408</v>
      </c>
      <c r="U10" s="66">
        <v>1514</v>
      </c>
      <c r="V10" s="66"/>
      <c r="W10" s="66">
        <v>1344</v>
      </c>
      <c r="X10" s="66"/>
      <c r="Y10" s="66">
        <v>1371</v>
      </c>
      <c r="Z10" s="66"/>
      <c r="AA10" s="66">
        <v>1437</v>
      </c>
      <c r="AB10" s="66"/>
      <c r="AC10" s="66">
        <v>1316</v>
      </c>
      <c r="AD10" s="74"/>
      <c r="AF10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8528</v>
      </c>
      <c r="AG10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10956</v>
      </c>
      <c r="AH10" s="100">
        <f t="shared" si="0"/>
        <v>-2428</v>
      </c>
    </row>
    <row r="11" spans="1:34">
      <c r="A11" s="69">
        <v>9</v>
      </c>
      <c r="B11" s="70" t="s">
        <v>4</v>
      </c>
      <c r="C11" s="71" t="s">
        <v>12</v>
      </c>
      <c r="D11" s="70" t="s">
        <v>4</v>
      </c>
      <c r="E11" s="72">
        <v>2</v>
      </c>
      <c r="F11" s="73">
        <v>12108</v>
      </c>
      <c r="G11" s="66">
        <v>856</v>
      </c>
      <c r="H11" s="66">
        <v>768</v>
      </c>
      <c r="I11" s="66">
        <v>838</v>
      </c>
      <c r="J11" s="66">
        <v>1086</v>
      </c>
      <c r="K11" s="66">
        <v>1003</v>
      </c>
      <c r="L11" s="66">
        <v>888</v>
      </c>
      <c r="M11" s="66">
        <v>861</v>
      </c>
      <c r="N11" s="66">
        <v>1098</v>
      </c>
      <c r="O11" s="66">
        <v>1118</v>
      </c>
      <c r="P11" s="66">
        <v>1041</v>
      </c>
      <c r="Q11" s="66">
        <v>1047</v>
      </c>
      <c r="R11" s="66">
        <v>1077</v>
      </c>
      <c r="S11" s="66">
        <v>1020</v>
      </c>
      <c r="T11" s="66">
        <v>1236</v>
      </c>
      <c r="U11" s="66">
        <v>1146</v>
      </c>
      <c r="V11" s="66"/>
      <c r="W11" s="66">
        <v>1031</v>
      </c>
      <c r="X11" s="66"/>
      <c r="Y11" s="66">
        <v>1058</v>
      </c>
      <c r="Z11" s="66"/>
      <c r="AA11" s="66">
        <v>1098</v>
      </c>
      <c r="AB11" s="66"/>
      <c r="AC11" s="66">
        <v>1032</v>
      </c>
      <c r="AD11" s="74"/>
      <c r="AF11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6743</v>
      </c>
      <c r="AG11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7194</v>
      </c>
      <c r="AH11" s="100">
        <f t="shared" si="0"/>
        <v>-451</v>
      </c>
    </row>
    <row r="12" spans="1:34" s="154" customFormat="1">
      <c r="A12" s="147">
        <v>10</v>
      </c>
      <c r="B12" s="148" t="s">
        <v>4</v>
      </c>
      <c r="C12" s="149" t="s">
        <v>11</v>
      </c>
      <c r="D12" s="148" t="s">
        <v>4</v>
      </c>
      <c r="E12" s="150">
        <v>1</v>
      </c>
      <c r="F12" s="151">
        <v>8629</v>
      </c>
      <c r="G12" s="152">
        <v>591</v>
      </c>
      <c r="H12" s="152">
        <v>802</v>
      </c>
      <c r="I12" s="152">
        <v>613</v>
      </c>
      <c r="J12" s="152">
        <v>972</v>
      </c>
      <c r="K12" s="152">
        <v>705</v>
      </c>
      <c r="L12" s="152">
        <v>1138</v>
      </c>
      <c r="M12" s="152">
        <v>600</v>
      </c>
      <c r="N12" s="152">
        <v>1068</v>
      </c>
      <c r="O12" s="152">
        <v>812</v>
      </c>
      <c r="P12" s="152">
        <v>1248</v>
      </c>
      <c r="Q12" s="152">
        <v>749</v>
      </c>
      <c r="R12" s="152">
        <v>1192</v>
      </c>
      <c r="S12" s="152">
        <v>731</v>
      </c>
      <c r="T12" s="152">
        <v>1658</v>
      </c>
      <c r="U12" s="152">
        <v>816</v>
      </c>
      <c r="V12" s="152"/>
      <c r="W12" s="152">
        <v>739</v>
      </c>
      <c r="X12" s="152"/>
      <c r="Y12" s="152">
        <v>759</v>
      </c>
      <c r="Z12" s="152"/>
      <c r="AA12" s="152">
        <v>776</v>
      </c>
      <c r="AB12" s="152"/>
      <c r="AC12" s="152">
        <v>738</v>
      </c>
      <c r="AD12" s="153"/>
      <c r="AF12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4801</v>
      </c>
      <c r="AG12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8078</v>
      </c>
      <c r="AH12" s="155">
        <f t="shared" si="0"/>
        <v>-3277</v>
      </c>
    </row>
    <row r="13" spans="1:34">
      <c r="A13" s="69">
        <v>11</v>
      </c>
      <c r="B13" s="70" t="s">
        <v>4</v>
      </c>
      <c r="C13" s="71" t="s">
        <v>13</v>
      </c>
      <c r="D13" s="70" t="s">
        <v>4</v>
      </c>
      <c r="E13" s="72">
        <v>1</v>
      </c>
      <c r="F13" s="73">
        <v>7992</v>
      </c>
      <c r="G13" s="66">
        <v>586</v>
      </c>
      <c r="H13" s="66">
        <v>504</v>
      </c>
      <c r="I13" s="66">
        <v>562</v>
      </c>
      <c r="J13" s="66">
        <v>537</v>
      </c>
      <c r="K13" s="66">
        <v>644</v>
      </c>
      <c r="L13" s="66">
        <v>716</v>
      </c>
      <c r="M13" s="66">
        <v>572</v>
      </c>
      <c r="N13" s="66">
        <v>871</v>
      </c>
      <c r="O13" s="66">
        <v>744</v>
      </c>
      <c r="P13" s="66">
        <v>758</v>
      </c>
      <c r="Q13" s="66">
        <v>684</v>
      </c>
      <c r="R13" s="66">
        <v>1409</v>
      </c>
      <c r="S13" s="66">
        <v>670</v>
      </c>
      <c r="T13" s="66">
        <v>1278</v>
      </c>
      <c r="U13" s="66">
        <v>762</v>
      </c>
      <c r="V13" s="66"/>
      <c r="W13" s="66">
        <v>686</v>
      </c>
      <c r="X13" s="66"/>
      <c r="Y13" s="66">
        <v>685</v>
      </c>
      <c r="Z13" s="66"/>
      <c r="AA13" s="66">
        <v>730</v>
      </c>
      <c r="AB13" s="66"/>
      <c r="AC13" s="66">
        <v>667</v>
      </c>
      <c r="AD13" s="74"/>
      <c r="AF13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4462</v>
      </c>
      <c r="AG13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6073</v>
      </c>
      <c r="AH13" s="100">
        <f t="shared" si="0"/>
        <v>-1611</v>
      </c>
    </row>
    <row r="14" spans="1:34">
      <c r="A14" s="69">
        <v>12</v>
      </c>
      <c r="B14" s="70" t="s">
        <v>4</v>
      </c>
      <c r="C14" s="71" t="s">
        <v>0</v>
      </c>
      <c r="D14" s="70" t="s">
        <v>1</v>
      </c>
      <c r="E14" s="72">
        <v>3</v>
      </c>
      <c r="F14" s="73">
        <v>7867</v>
      </c>
      <c r="G14" s="66">
        <v>751</v>
      </c>
      <c r="H14" s="66"/>
      <c r="I14" s="66">
        <v>662</v>
      </c>
      <c r="J14" s="66"/>
      <c r="K14" s="66">
        <v>712</v>
      </c>
      <c r="L14" s="66"/>
      <c r="M14" s="66">
        <v>598</v>
      </c>
      <c r="N14" s="66"/>
      <c r="O14" s="66">
        <v>703</v>
      </c>
      <c r="P14" s="66"/>
      <c r="Q14" s="66">
        <v>679</v>
      </c>
      <c r="R14" s="66"/>
      <c r="S14" s="66">
        <v>619</v>
      </c>
      <c r="T14" s="66"/>
      <c r="U14" s="66">
        <v>688</v>
      </c>
      <c r="V14" s="66"/>
      <c r="W14" s="66">
        <v>618</v>
      </c>
      <c r="X14" s="66"/>
      <c r="Y14" s="66">
        <v>612</v>
      </c>
      <c r="Z14" s="66"/>
      <c r="AA14" s="66">
        <v>643</v>
      </c>
      <c r="AB14" s="66"/>
      <c r="AC14" s="66">
        <v>582</v>
      </c>
      <c r="AD14" s="74"/>
      <c r="AF14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4724</v>
      </c>
      <c r="AG14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0</v>
      </c>
      <c r="AH14" s="100">
        <f t="shared" si="0"/>
        <v>4724</v>
      </c>
    </row>
    <row r="15" spans="1:34">
      <c r="A15" s="69">
        <v>13</v>
      </c>
      <c r="B15" s="70" t="s">
        <v>4</v>
      </c>
      <c r="C15" s="71" t="s">
        <v>26</v>
      </c>
      <c r="D15" s="70" t="s">
        <v>4</v>
      </c>
      <c r="E15" s="72">
        <v>1</v>
      </c>
      <c r="F15" s="73">
        <v>7547</v>
      </c>
      <c r="G15" s="66">
        <v>463</v>
      </c>
      <c r="H15" s="66">
        <v>455</v>
      </c>
      <c r="I15" s="66">
        <v>464</v>
      </c>
      <c r="J15" s="66">
        <v>446</v>
      </c>
      <c r="K15" s="66">
        <v>594</v>
      </c>
      <c r="L15" s="66">
        <v>410</v>
      </c>
      <c r="M15" s="66">
        <v>502</v>
      </c>
      <c r="N15" s="66">
        <v>412</v>
      </c>
      <c r="O15" s="66">
        <v>708</v>
      </c>
      <c r="P15" s="66">
        <v>518</v>
      </c>
      <c r="Q15" s="66">
        <v>653</v>
      </c>
      <c r="R15" s="66">
        <v>427</v>
      </c>
      <c r="S15" s="66">
        <v>634</v>
      </c>
      <c r="T15" s="66">
        <v>582</v>
      </c>
      <c r="U15" s="66">
        <v>839</v>
      </c>
      <c r="V15" s="66"/>
      <c r="W15" s="66">
        <v>616</v>
      </c>
      <c r="X15" s="66"/>
      <c r="Y15" s="66">
        <v>675</v>
      </c>
      <c r="Z15" s="66"/>
      <c r="AA15" s="66">
        <v>745</v>
      </c>
      <c r="AB15" s="66"/>
      <c r="AC15" s="66">
        <v>654</v>
      </c>
      <c r="AD15" s="74"/>
      <c r="AF15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4018</v>
      </c>
      <c r="AG15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3250</v>
      </c>
      <c r="AH15" s="100">
        <f t="shared" si="0"/>
        <v>768</v>
      </c>
    </row>
    <row r="16" spans="1:34">
      <c r="A16" s="69">
        <v>14</v>
      </c>
      <c r="B16" s="70" t="s">
        <v>4</v>
      </c>
      <c r="C16" s="71" t="s">
        <v>14</v>
      </c>
      <c r="D16" s="70" t="s">
        <v>4</v>
      </c>
      <c r="E16" s="72">
        <v>1</v>
      </c>
      <c r="F16" s="73">
        <v>5346</v>
      </c>
      <c r="G16" s="66">
        <v>360</v>
      </c>
      <c r="H16" s="66">
        <v>472</v>
      </c>
      <c r="I16" s="66">
        <v>381</v>
      </c>
      <c r="J16" s="66">
        <v>552</v>
      </c>
      <c r="K16" s="66">
        <v>439</v>
      </c>
      <c r="L16" s="66">
        <v>548</v>
      </c>
      <c r="M16" s="66">
        <v>377</v>
      </c>
      <c r="N16" s="66">
        <v>541</v>
      </c>
      <c r="O16" s="66">
        <v>481</v>
      </c>
      <c r="P16" s="66">
        <v>542</v>
      </c>
      <c r="Q16" s="66">
        <v>466</v>
      </c>
      <c r="R16" s="66">
        <v>479</v>
      </c>
      <c r="S16" s="66">
        <v>467</v>
      </c>
      <c r="T16" s="66">
        <v>586</v>
      </c>
      <c r="U16" s="66">
        <v>509</v>
      </c>
      <c r="V16" s="66"/>
      <c r="W16" s="66">
        <v>451</v>
      </c>
      <c r="X16" s="66"/>
      <c r="Y16" s="66">
        <v>461</v>
      </c>
      <c r="Z16" s="66"/>
      <c r="AA16" s="66">
        <v>493</v>
      </c>
      <c r="AB16" s="66"/>
      <c r="AC16" s="66">
        <v>461</v>
      </c>
      <c r="AD16" s="74"/>
      <c r="AF16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2971</v>
      </c>
      <c r="AG16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3720</v>
      </c>
      <c r="AH16" s="100">
        <f t="shared" si="0"/>
        <v>-749</v>
      </c>
    </row>
    <row r="17" spans="1:34">
      <c r="A17" s="69">
        <v>15</v>
      </c>
      <c r="B17" s="70" t="s">
        <v>4</v>
      </c>
      <c r="C17" s="71" t="s">
        <v>19</v>
      </c>
      <c r="D17" s="70" t="s">
        <v>4</v>
      </c>
      <c r="E17" s="72">
        <v>1</v>
      </c>
      <c r="F17" s="73">
        <v>4676</v>
      </c>
      <c r="G17" s="66">
        <v>317</v>
      </c>
      <c r="H17" s="66">
        <v>302</v>
      </c>
      <c r="I17" s="66">
        <v>327</v>
      </c>
      <c r="J17" s="66">
        <v>398</v>
      </c>
      <c r="K17" s="66">
        <v>384</v>
      </c>
      <c r="L17" s="66">
        <v>295</v>
      </c>
      <c r="M17" s="66">
        <v>333</v>
      </c>
      <c r="N17" s="66">
        <v>411</v>
      </c>
      <c r="O17" s="66">
        <v>435</v>
      </c>
      <c r="P17" s="66">
        <v>407</v>
      </c>
      <c r="Q17" s="66">
        <v>410</v>
      </c>
      <c r="R17" s="66">
        <v>503</v>
      </c>
      <c r="S17" s="66">
        <v>397</v>
      </c>
      <c r="T17" s="66">
        <v>466</v>
      </c>
      <c r="U17" s="66">
        <v>445</v>
      </c>
      <c r="V17" s="66"/>
      <c r="W17" s="66">
        <v>399</v>
      </c>
      <c r="X17" s="66"/>
      <c r="Y17" s="66">
        <v>405</v>
      </c>
      <c r="Z17" s="66"/>
      <c r="AA17" s="66">
        <v>425</v>
      </c>
      <c r="AB17" s="66"/>
      <c r="AC17" s="66">
        <v>399</v>
      </c>
      <c r="AD17" s="74"/>
      <c r="AF17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2603</v>
      </c>
      <c r="AG17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2782</v>
      </c>
      <c r="AH17" s="100">
        <f t="shared" si="0"/>
        <v>-179</v>
      </c>
    </row>
    <row r="18" spans="1:34">
      <c r="A18" s="69">
        <v>16</v>
      </c>
      <c r="B18" s="70" t="s">
        <v>4</v>
      </c>
      <c r="C18" s="71" t="s">
        <v>20</v>
      </c>
      <c r="D18" s="70" t="s">
        <v>4</v>
      </c>
      <c r="E18" s="72">
        <v>1</v>
      </c>
      <c r="F18" s="73">
        <v>4287</v>
      </c>
      <c r="G18" s="66">
        <v>314</v>
      </c>
      <c r="H18" s="66">
        <v>307</v>
      </c>
      <c r="I18" s="66">
        <v>338</v>
      </c>
      <c r="J18" s="66">
        <v>326</v>
      </c>
      <c r="K18" s="66">
        <v>364</v>
      </c>
      <c r="L18" s="66">
        <v>215</v>
      </c>
      <c r="M18" s="66">
        <v>309</v>
      </c>
      <c r="N18" s="66">
        <v>493</v>
      </c>
      <c r="O18" s="66">
        <v>393</v>
      </c>
      <c r="P18" s="66">
        <v>462</v>
      </c>
      <c r="Q18" s="66">
        <v>355</v>
      </c>
      <c r="R18" s="66">
        <v>513</v>
      </c>
      <c r="S18" s="66">
        <v>363</v>
      </c>
      <c r="T18" s="66">
        <v>418</v>
      </c>
      <c r="U18" s="66">
        <v>385</v>
      </c>
      <c r="V18" s="66"/>
      <c r="W18" s="66">
        <v>366</v>
      </c>
      <c r="X18" s="66"/>
      <c r="Y18" s="66">
        <v>363</v>
      </c>
      <c r="Z18" s="66"/>
      <c r="AA18" s="66">
        <v>383</v>
      </c>
      <c r="AB18" s="66"/>
      <c r="AC18" s="66">
        <v>354</v>
      </c>
      <c r="AD18" s="74"/>
      <c r="AF18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2436</v>
      </c>
      <c r="AG18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2734</v>
      </c>
      <c r="AH18" s="100">
        <f t="shared" si="0"/>
        <v>-298</v>
      </c>
    </row>
    <row r="19" spans="1:34">
      <c r="A19" s="69">
        <v>17</v>
      </c>
      <c r="B19" s="70" t="s">
        <v>4</v>
      </c>
      <c r="C19" s="71" t="s">
        <v>17</v>
      </c>
      <c r="D19" s="70" t="s">
        <v>4</v>
      </c>
      <c r="E19" s="72">
        <v>1</v>
      </c>
      <c r="F19" s="73">
        <v>4129</v>
      </c>
      <c r="G19" s="66">
        <v>352</v>
      </c>
      <c r="H19" s="66">
        <v>531</v>
      </c>
      <c r="I19" s="66">
        <v>328</v>
      </c>
      <c r="J19" s="66">
        <v>487</v>
      </c>
      <c r="K19" s="66">
        <v>365</v>
      </c>
      <c r="L19" s="66">
        <v>373</v>
      </c>
      <c r="M19" s="66">
        <v>302</v>
      </c>
      <c r="N19" s="66">
        <v>739</v>
      </c>
      <c r="O19" s="66">
        <v>377</v>
      </c>
      <c r="P19" s="66">
        <v>816</v>
      </c>
      <c r="Q19" s="66">
        <v>345</v>
      </c>
      <c r="R19" s="66">
        <v>711</v>
      </c>
      <c r="S19" s="66">
        <v>331</v>
      </c>
      <c r="T19" s="66">
        <v>780</v>
      </c>
      <c r="U19" s="66">
        <v>371</v>
      </c>
      <c r="V19" s="66"/>
      <c r="W19" s="66">
        <v>334</v>
      </c>
      <c r="X19" s="66"/>
      <c r="Y19" s="66">
        <v>339</v>
      </c>
      <c r="Z19" s="66"/>
      <c r="AA19" s="66">
        <v>356</v>
      </c>
      <c r="AB19" s="66"/>
      <c r="AC19" s="66">
        <v>329</v>
      </c>
      <c r="AD19" s="74"/>
      <c r="AF19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2400</v>
      </c>
      <c r="AG19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4437</v>
      </c>
      <c r="AH19" s="100">
        <f t="shared" si="0"/>
        <v>-2037</v>
      </c>
    </row>
    <row r="20" spans="1:34">
      <c r="A20" s="69">
        <v>18</v>
      </c>
      <c r="B20" s="70" t="s">
        <v>4</v>
      </c>
      <c r="C20" s="71" t="s">
        <v>22</v>
      </c>
      <c r="D20" s="70" t="s">
        <v>4</v>
      </c>
      <c r="E20" s="72">
        <v>1</v>
      </c>
      <c r="F20" s="73">
        <v>4028</v>
      </c>
      <c r="G20" s="66">
        <v>273</v>
      </c>
      <c r="H20" s="66">
        <v>378</v>
      </c>
      <c r="I20" s="66">
        <v>276</v>
      </c>
      <c r="J20" s="66">
        <v>298</v>
      </c>
      <c r="K20" s="66">
        <v>326</v>
      </c>
      <c r="L20" s="66">
        <v>224</v>
      </c>
      <c r="M20" s="66">
        <v>275</v>
      </c>
      <c r="N20" s="66">
        <v>226</v>
      </c>
      <c r="O20" s="66">
        <v>349</v>
      </c>
      <c r="P20" s="66">
        <v>337</v>
      </c>
      <c r="Q20" s="66">
        <v>344</v>
      </c>
      <c r="R20" s="66">
        <v>267</v>
      </c>
      <c r="S20" s="66">
        <v>349</v>
      </c>
      <c r="T20" s="66">
        <v>394</v>
      </c>
      <c r="U20" s="66">
        <v>384</v>
      </c>
      <c r="V20" s="66"/>
      <c r="W20" s="66">
        <v>351</v>
      </c>
      <c r="X20" s="66"/>
      <c r="Y20" s="66">
        <v>377</v>
      </c>
      <c r="Z20" s="66"/>
      <c r="AA20" s="66">
        <v>378</v>
      </c>
      <c r="AB20" s="66"/>
      <c r="AC20" s="66">
        <v>346</v>
      </c>
      <c r="AD20" s="74"/>
      <c r="AF20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2192</v>
      </c>
      <c r="AG20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2124</v>
      </c>
      <c r="AH20" s="100">
        <f t="shared" si="0"/>
        <v>68</v>
      </c>
    </row>
    <row r="21" spans="1:34">
      <c r="A21" s="69">
        <v>19</v>
      </c>
      <c r="B21" s="70" t="s">
        <v>4</v>
      </c>
      <c r="C21" s="71" t="s">
        <v>16</v>
      </c>
      <c r="D21" s="70" t="s">
        <v>4</v>
      </c>
      <c r="E21" s="72">
        <v>1</v>
      </c>
      <c r="F21" s="73">
        <v>3722</v>
      </c>
      <c r="G21" s="66">
        <v>261</v>
      </c>
      <c r="H21" s="66">
        <v>300</v>
      </c>
      <c r="I21" s="66">
        <v>259</v>
      </c>
      <c r="J21" s="66">
        <v>251</v>
      </c>
      <c r="K21" s="66">
        <v>298</v>
      </c>
      <c r="L21" s="66">
        <v>244</v>
      </c>
      <c r="M21" s="66">
        <v>263</v>
      </c>
      <c r="N21" s="66">
        <v>372</v>
      </c>
      <c r="O21" s="66">
        <v>352</v>
      </c>
      <c r="P21" s="66">
        <v>426</v>
      </c>
      <c r="Q21" s="66">
        <v>324</v>
      </c>
      <c r="R21" s="66">
        <v>259</v>
      </c>
      <c r="S21" s="66">
        <v>318</v>
      </c>
      <c r="T21" s="66">
        <v>326</v>
      </c>
      <c r="U21" s="66">
        <v>353</v>
      </c>
      <c r="V21" s="66"/>
      <c r="W21" s="66">
        <v>321</v>
      </c>
      <c r="X21" s="66"/>
      <c r="Y21" s="66">
        <v>316</v>
      </c>
      <c r="Z21" s="66"/>
      <c r="AA21" s="66">
        <v>342</v>
      </c>
      <c r="AB21" s="66"/>
      <c r="AC21" s="66">
        <v>315</v>
      </c>
      <c r="AD21" s="74"/>
      <c r="AF21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2075</v>
      </c>
      <c r="AG21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2178</v>
      </c>
      <c r="AH21" s="100">
        <f t="shared" si="0"/>
        <v>-103</v>
      </c>
    </row>
    <row r="22" spans="1:34">
      <c r="A22" s="69">
        <v>20</v>
      </c>
      <c r="B22" s="70" t="s">
        <v>4</v>
      </c>
      <c r="C22" s="71" t="s">
        <v>18</v>
      </c>
      <c r="D22" s="70" t="s">
        <v>4</v>
      </c>
      <c r="E22" s="72">
        <v>1</v>
      </c>
      <c r="F22" s="73">
        <v>3427</v>
      </c>
      <c r="G22" s="66">
        <v>281</v>
      </c>
      <c r="H22" s="66">
        <v>222</v>
      </c>
      <c r="I22" s="66">
        <v>258</v>
      </c>
      <c r="J22" s="66">
        <v>220</v>
      </c>
      <c r="K22" s="66">
        <v>287</v>
      </c>
      <c r="L22" s="66">
        <v>299</v>
      </c>
      <c r="M22" s="66">
        <v>232</v>
      </c>
      <c r="N22" s="66">
        <v>396</v>
      </c>
      <c r="O22" s="66">
        <v>297</v>
      </c>
      <c r="P22" s="66">
        <v>439</v>
      </c>
      <c r="Q22" s="66">
        <v>282</v>
      </c>
      <c r="R22" s="66">
        <v>264</v>
      </c>
      <c r="S22" s="66">
        <v>262</v>
      </c>
      <c r="T22" s="66">
        <v>390</v>
      </c>
      <c r="U22" s="66">
        <v>318</v>
      </c>
      <c r="V22" s="66"/>
      <c r="W22" s="66">
        <v>296</v>
      </c>
      <c r="X22" s="66"/>
      <c r="Y22" s="66">
        <v>306</v>
      </c>
      <c r="Z22" s="66"/>
      <c r="AA22" s="66">
        <v>314</v>
      </c>
      <c r="AB22" s="66"/>
      <c r="AC22" s="66">
        <v>294</v>
      </c>
      <c r="AD22" s="74"/>
      <c r="AF22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1899</v>
      </c>
      <c r="AG22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2230</v>
      </c>
      <c r="AH22" s="100">
        <f t="shared" si="0"/>
        <v>-331</v>
      </c>
    </row>
    <row r="23" spans="1:34">
      <c r="A23" s="69">
        <v>21</v>
      </c>
      <c r="B23" s="70" t="s">
        <v>4</v>
      </c>
      <c r="C23" s="71" t="s">
        <v>23</v>
      </c>
      <c r="D23" s="70" t="s">
        <v>4</v>
      </c>
      <c r="E23" s="72">
        <v>1</v>
      </c>
      <c r="F23" s="73">
        <v>3420</v>
      </c>
      <c r="G23" s="66">
        <v>243</v>
      </c>
      <c r="H23" s="66">
        <v>372</v>
      </c>
      <c r="I23" s="66">
        <v>236</v>
      </c>
      <c r="J23" s="66">
        <v>298</v>
      </c>
      <c r="K23" s="66">
        <v>280</v>
      </c>
      <c r="L23" s="66">
        <v>442</v>
      </c>
      <c r="M23" s="66">
        <v>244</v>
      </c>
      <c r="N23" s="66">
        <v>422</v>
      </c>
      <c r="O23" s="66">
        <v>315</v>
      </c>
      <c r="P23" s="66">
        <v>461</v>
      </c>
      <c r="Q23" s="66">
        <v>296</v>
      </c>
      <c r="R23" s="66">
        <v>536</v>
      </c>
      <c r="S23" s="66">
        <v>288</v>
      </c>
      <c r="T23" s="66">
        <v>607</v>
      </c>
      <c r="U23" s="66">
        <v>326</v>
      </c>
      <c r="V23" s="66"/>
      <c r="W23" s="66">
        <v>291</v>
      </c>
      <c r="X23" s="66"/>
      <c r="Y23" s="66">
        <v>297</v>
      </c>
      <c r="Z23" s="66"/>
      <c r="AA23" s="66">
        <v>312</v>
      </c>
      <c r="AB23" s="66"/>
      <c r="AC23" s="66">
        <v>292</v>
      </c>
      <c r="AD23" s="74"/>
      <c r="AF23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1902</v>
      </c>
      <c r="AG23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3138</v>
      </c>
      <c r="AH23" s="100">
        <f t="shared" si="0"/>
        <v>-1236</v>
      </c>
    </row>
    <row r="24" spans="1:34">
      <c r="A24" s="69">
        <v>22</v>
      </c>
      <c r="B24" s="70" t="s">
        <v>4</v>
      </c>
      <c r="C24" s="71" t="s">
        <v>24</v>
      </c>
      <c r="D24" s="70" t="s">
        <v>4</v>
      </c>
      <c r="E24" s="72">
        <v>1</v>
      </c>
      <c r="F24" s="73">
        <v>2427</v>
      </c>
      <c r="G24" s="66">
        <v>158</v>
      </c>
      <c r="H24" s="66">
        <v>244</v>
      </c>
      <c r="I24" s="66">
        <v>165</v>
      </c>
      <c r="J24" s="66">
        <v>218</v>
      </c>
      <c r="K24" s="66">
        <v>199</v>
      </c>
      <c r="L24" s="66">
        <v>250</v>
      </c>
      <c r="M24" s="66">
        <v>175</v>
      </c>
      <c r="N24" s="66">
        <v>175</v>
      </c>
      <c r="O24" s="66">
        <v>218</v>
      </c>
      <c r="P24" s="66">
        <v>327</v>
      </c>
      <c r="Q24" s="66">
        <v>214</v>
      </c>
      <c r="R24" s="66">
        <v>160</v>
      </c>
      <c r="S24" s="66">
        <v>208</v>
      </c>
      <c r="T24" s="66">
        <v>203</v>
      </c>
      <c r="U24" s="66">
        <v>234</v>
      </c>
      <c r="V24" s="66"/>
      <c r="W24" s="66">
        <v>208</v>
      </c>
      <c r="X24" s="66"/>
      <c r="Y24" s="66">
        <v>212</v>
      </c>
      <c r="Z24" s="66"/>
      <c r="AA24" s="66">
        <v>227</v>
      </c>
      <c r="AB24" s="66"/>
      <c r="AC24" s="66">
        <v>209</v>
      </c>
      <c r="AD24" s="74"/>
      <c r="AF24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1337</v>
      </c>
      <c r="AG24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1577</v>
      </c>
      <c r="AH24" s="100">
        <f t="shared" si="0"/>
        <v>-240</v>
      </c>
    </row>
    <row r="25" spans="1:34">
      <c r="A25" s="69">
        <v>23</v>
      </c>
      <c r="B25" s="70" t="s">
        <v>4</v>
      </c>
      <c r="C25" s="71" t="s">
        <v>33</v>
      </c>
      <c r="D25" s="70" t="s">
        <v>4</v>
      </c>
      <c r="E25" s="72">
        <v>1</v>
      </c>
      <c r="F25" s="73">
        <v>2240</v>
      </c>
      <c r="G25" s="66">
        <v>167</v>
      </c>
      <c r="H25" s="66">
        <v>239</v>
      </c>
      <c r="I25" s="66">
        <v>159</v>
      </c>
      <c r="J25" s="66">
        <v>210</v>
      </c>
      <c r="K25" s="66">
        <v>187</v>
      </c>
      <c r="L25" s="66">
        <v>125</v>
      </c>
      <c r="M25" s="66">
        <v>156</v>
      </c>
      <c r="N25" s="66">
        <v>86</v>
      </c>
      <c r="O25" s="66">
        <v>208</v>
      </c>
      <c r="P25" s="66">
        <v>160</v>
      </c>
      <c r="Q25" s="66">
        <v>193</v>
      </c>
      <c r="R25" s="66">
        <v>109</v>
      </c>
      <c r="S25" s="66">
        <v>187</v>
      </c>
      <c r="T25" s="66">
        <v>192</v>
      </c>
      <c r="U25" s="66">
        <v>199</v>
      </c>
      <c r="V25" s="66"/>
      <c r="W25" s="66">
        <v>188</v>
      </c>
      <c r="X25" s="66"/>
      <c r="Y25" s="66">
        <v>198</v>
      </c>
      <c r="Z25" s="66"/>
      <c r="AA25" s="66">
        <v>205</v>
      </c>
      <c r="AB25" s="66"/>
      <c r="AC25" s="66">
        <v>193</v>
      </c>
      <c r="AD25" s="74"/>
      <c r="AF25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1257</v>
      </c>
      <c r="AG25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1121</v>
      </c>
      <c r="AH25" s="100">
        <f t="shared" si="0"/>
        <v>136</v>
      </c>
    </row>
    <row r="26" spans="1:34">
      <c r="A26" s="69">
        <v>24</v>
      </c>
      <c r="B26" s="70" t="s">
        <v>4</v>
      </c>
      <c r="C26" s="71" t="s">
        <v>25</v>
      </c>
      <c r="D26" s="70" t="s">
        <v>4</v>
      </c>
      <c r="E26" s="72">
        <v>1</v>
      </c>
      <c r="F26" s="73">
        <v>2105</v>
      </c>
      <c r="G26" s="66">
        <v>140</v>
      </c>
      <c r="H26" s="66">
        <v>196</v>
      </c>
      <c r="I26" s="66">
        <v>144</v>
      </c>
      <c r="J26" s="66">
        <v>131</v>
      </c>
      <c r="K26" s="66">
        <v>173</v>
      </c>
      <c r="L26" s="66">
        <v>151</v>
      </c>
      <c r="M26" s="66">
        <v>153</v>
      </c>
      <c r="N26" s="66">
        <v>187</v>
      </c>
      <c r="O26" s="66">
        <v>199</v>
      </c>
      <c r="P26" s="66">
        <v>173</v>
      </c>
      <c r="Q26" s="66">
        <v>180</v>
      </c>
      <c r="R26" s="66">
        <v>139</v>
      </c>
      <c r="S26" s="66">
        <v>183</v>
      </c>
      <c r="T26" s="66">
        <v>156</v>
      </c>
      <c r="U26" s="66">
        <v>199</v>
      </c>
      <c r="V26" s="66"/>
      <c r="W26" s="66">
        <v>179</v>
      </c>
      <c r="X26" s="66"/>
      <c r="Y26" s="66">
        <v>184</v>
      </c>
      <c r="Z26" s="66"/>
      <c r="AA26" s="66">
        <v>191</v>
      </c>
      <c r="AB26" s="66"/>
      <c r="AC26" s="66">
        <v>180</v>
      </c>
      <c r="AD26" s="74"/>
      <c r="AF26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1172</v>
      </c>
      <c r="AG26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1133</v>
      </c>
      <c r="AH26" s="100">
        <f t="shared" si="0"/>
        <v>39</v>
      </c>
    </row>
    <row r="27" spans="1:34">
      <c r="A27" s="69">
        <v>25</v>
      </c>
      <c r="B27" s="70" t="s">
        <v>4</v>
      </c>
      <c r="C27" s="71" t="s">
        <v>27</v>
      </c>
      <c r="D27" s="70" t="s">
        <v>4</v>
      </c>
      <c r="E27" s="72">
        <v>1</v>
      </c>
      <c r="F27" s="73">
        <v>1984</v>
      </c>
      <c r="G27" s="66">
        <v>157</v>
      </c>
      <c r="H27" s="66">
        <v>200</v>
      </c>
      <c r="I27" s="66">
        <v>144</v>
      </c>
      <c r="J27" s="66">
        <v>119</v>
      </c>
      <c r="K27" s="66">
        <v>166</v>
      </c>
      <c r="L27" s="66">
        <v>203</v>
      </c>
      <c r="M27" s="66">
        <v>138</v>
      </c>
      <c r="N27" s="66">
        <v>193</v>
      </c>
      <c r="O27" s="66">
        <v>182</v>
      </c>
      <c r="P27" s="66">
        <v>168</v>
      </c>
      <c r="Q27" s="66">
        <v>170</v>
      </c>
      <c r="R27" s="66">
        <v>125</v>
      </c>
      <c r="S27" s="66">
        <v>165</v>
      </c>
      <c r="T27" s="66">
        <v>140</v>
      </c>
      <c r="U27" s="66">
        <v>186</v>
      </c>
      <c r="V27" s="66"/>
      <c r="W27" s="66">
        <v>162</v>
      </c>
      <c r="X27" s="66"/>
      <c r="Y27" s="66">
        <v>168</v>
      </c>
      <c r="Z27" s="66"/>
      <c r="AA27" s="66">
        <v>179</v>
      </c>
      <c r="AB27" s="66"/>
      <c r="AC27" s="66">
        <v>167</v>
      </c>
      <c r="AD27" s="74"/>
      <c r="AF27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1122</v>
      </c>
      <c r="AG27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1148</v>
      </c>
      <c r="AH27" s="100">
        <f t="shared" si="0"/>
        <v>-26</v>
      </c>
    </row>
    <row r="28" spans="1:34">
      <c r="A28" s="69">
        <v>26</v>
      </c>
      <c r="B28" s="70" t="s">
        <v>4</v>
      </c>
      <c r="C28" s="71" t="s">
        <v>21</v>
      </c>
      <c r="D28" s="70" t="s">
        <v>4</v>
      </c>
      <c r="E28" s="72">
        <v>1</v>
      </c>
      <c r="F28" s="73">
        <v>1581</v>
      </c>
      <c r="G28" s="66">
        <v>108</v>
      </c>
      <c r="H28" s="66">
        <v>102</v>
      </c>
      <c r="I28" s="66">
        <v>128</v>
      </c>
      <c r="J28" s="66">
        <v>114</v>
      </c>
      <c r="K28" s="66">
        <v>137</v>
      </c>
      <c r="L28" s="66">
        <v>165</v>
      </c>
      <c r="M28" s="66">
        <v>116</v>
      </c>
      <c r="N28" s="66">
        <v>275</v>
      </c>
      <c r="O28" s="66">
        <v>152</v>
      </c>
      <c r="P28" s="66">
        <v>382</v>
      </c>
      <c r="Q28" s="66">
        <v>144</v>
      </c>
      <c r="R28" s="66">
        <v>335</v>
      </c>
      <c r="S28" s="66">
        <v>134</v>
      </c>
      <c r="T28" s="66">
        <v>308</v>
      </c>
      <c r="U28" s="66">
        <v>157</v>
      </c>
      <c r="V28" s="66"/>
      <c r="W28" s="66">
        <v>122</v>
      </c>
      <c r="X28" s="66"/>
      <c r="Y28" s="66">
        <v>127</v>
      </c>
      <c r="Z28" s="66"/>
      <c r="AA28" s="66">
        <v>126</v>
      </c>
      <c r="AB28" s="66"/>
      <c r="AC28" s="66">
        <v>130</v>
      </c>
      <c r="AD28" s="74"/>
      <c r="AF28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919</v>
      </c>
      <c r="AG28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1681</v>
      </c>
      <c r="AH28" s="100">
        <f t="shared" si="0"/>
        <v>-762</v>
      </c>
    </row>
    <row r="29" spans="1:34">
      <c r="A29" s="69">
        <v>27</v>
      </c>
      <c r="B29" s="70" t="s">
        <v>4</v>
      </c>
      <c r="C29" s="71" t="s">
        <v>28</v>
      </c>
      <c r="D29" s="70" t="s">
        <v>4</v>
      </c>
      <c r="E29" s="72">
        <v>2</v>
      </c>
      <c r="F29" s="73">
        <v>1086</v>
      </c>
      <c r="G29" s="66">
        <v>68</v>
      </c>
      <c r="H29" s="66">
        <v>90</v>
      </c>
      <c r="I29" s="66">
        <v>84</v>
      </c>
      <c r="J29" s="66">
        <v>114</v>
      </c>
      <c r="K29" s="66">
        <v>75</v>
      </c>
      <c r="L29" s="66">
        <v>69</v>
      </c>
      <c r="M29" s="66">
        <v>72</v>
      </c>
      <c r="N29" s="66">
        <v>156</v>
      </c>
      <c r="O29" s="66">
        <v>107</v>
      </c>
      <c r="P29" s="66">
        <v>107</v>
      </c>
      <c r="Q29" s="66">
        <v>98</v>
      </c>
      <c r="R29" s="66">
        <v>144</v>
      </c>
      <c r="S29" s="66">
        <v>87</v>
      </c>
      <c r="T29" s="66">
        <v>129</v>
      </c>
      <c r="U29" s="66">
        <v>107</v>
      </c>
      <c r="V29" s="66"/>
      <c r="W29" s="66">
        <v>97</v>
      </c>
      <c r="X29" s="66"/>
      <c r="Y29" s="66">
        <v>104</v>
      </c>
      <c r="Z29" s="66"/>
      <c r="AA29" s="66">
        <v>92</v>
      </c>
      <c r="AB29" s="66"/>
      <c r="AC29" s="66">
        <v>95</v>
      </c>
      <c r="AD29" s="74"/>
      <c r="AF29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591</v>
      </c>
      <c r="AG29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809</v>
      </c>
      <c r="AH29" s="100">
        <f t="shared" si="0"/>
        <v>-218</v>
      </c>
    </row>
    <row r="30" spans="1:34">
      <c r="A30" s="69">
        <v>28</v>
      </c>
      <c r="B30" s="70" t="s">
        <v>4</v>
      </c>
      <c r="C30" s="71" t="s">
        <v>29</v>
      </c>
      <c r="D30" s="70" t="s">
        <v>4</v>
      </c>
      <c r="E30" s="72">
        <v>2</v>
      </c>
      <c r="F30" s="73">
        <v>916</v>
      </c>
      <c r="G30" s="66">
        <v>50</v>
      </c>
      <c r="H30" s="66">
        <v>209</v>
      </c>
      <c r="I30" s="66">
        <v>59</v>
      </c>
      <c r="J30" s="66">
        <v>170</v>
      </c>
      <c r="K30" s="66">
        <v>75</v>
      </c>
      <c r="L30" s="66">
        <v>41</v>
      </c>
      <c r="M30" s="66">
        <v>66</v>
      </c>
      <c r="N30" s="66">
        <v>164</v>
      </c>
      <c r="O30" s="66">
        <v>87</v>
      </c>
      <c r="P30" s="66">
        <v>181</v>
      </c>
      <c r="Q30" s="66">
        <v>82</v>
      </c>
      <c r="R30" s="66">
        <v>129</v>
      </c>
      <c r="S30" s="66">
        <v>81</v>
      </c>
      <c r="T30" s="66">
        <v>311</v>
      </c>
      <c r="U30" s="66">
        <v>92</v>
      </c>
      <c r="V30" s="66"/>
      <c r="W30" s="66">
        <v>81</v>
      </c>
      <c r="X30" s="66"/>
      <c r="Y30" s="66">
        <v>81</v>
      </c>
      <c r="Z30" s="66"/>
      <c r="AA30" s="66">
        <v>83</v>
      </c>
      <c r="AB30" s="66"/>
      <c r="AC30" s="66">
        <v>79</v>
      </c>
      <c r="AD30" s="74"/>
      <c r="AF30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500</v>
      </c>
      <c r="AG30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1205</v>
      </c>
      <c r="AH30" s="100">
        <f t="shared" si="0"/>
        <v>-705</v>
      </c>
    </row>
    <row r="31" spans="1:34">
      <c r="A31" s="69">
        <v>29</v>
      </c>
      <c r="B31" s="70" t="s">
        <v>4</v>
      </c>
      <c r="C31" s="71" t="s">
        <v>32</v>
      </c>
      <c r="D31" s="70" t="s">
        <v>4</v>
      </c>
      <c r="E31" s="72">
        <v>2</v>
      </c>
      <c r="F31" s="73">
        <v>799</v>
      </c>
      <c r="G31" s="66">
        <v>51</v>
      </c>
      <c r="H31" s="66">
        <v>109</v>
      </c>
      <c r="I31" s="66">
        <v>55</v>
      </c>
      <c r="J31" s="66">
        <v>89</v>
      </c>
      <c r="K31" s="66">
        <v>65</v>
      </c>
      <c r="L31" s="66">
        <v>118</v>
      </c>
      <c r="M31" s="66">
        <v>58</v>
      </c>
      <c r="N31" s="66">
        <v>178</v>
      </c>
      <c r="O31" s="66">
        <v>74</v>
      </c>
      <c r="P31" s="66">
        <v>198</v>
      </c>
      <c r="Q31" s="66">
        <v>70</v>
      </c>
      <c r="R31" s="66">
        <v>190</v>
      </c>
      <c r="S31" s="66">
        <v>68</v>
      </c>
      <c r="T31" s="66">
        <v>189</v>
      </c>
      <c r="U31" s="66">
        <v>77</v>
      </c>
      <c r="V31" s="66"/>
      <c r="W31" s="66">
        <v>68</v>
      </c>
      <c r="X31" s="66"/>
      <c r="Y31" s="66">
        <v>70</v>
      </c>
      <c r="Z31" s="66"/>
      <c r="AA31" s="66">
        <v>74</v>
      </c>
      <c r="AB31" s="66"/>
      <c r="AC31" s="66">
        <v>69</v>
      </c>
      <c r="AD31" s="74"/>
      <c r="AF31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441</v>
      </c>
      <c r="AG31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1071</v>
      </c>
      <c r="AH31" s="100">
        <f t="shared" si="0"/>
        <v>-630</v>
      </c>
    </row>
    <row r="32" spans="1:34">
      <c r="A32" s="69">
        <v>30</v>
      </c>
      <c r="B32" s="70" t="s">
        <v>4</v>
      </c>
      <c r="C32" s="71" t="s">
        <v>2</v>
      </c>
      <c r="D32" s="70" t="s">
        <v>1</v>
      </c>
      <c r="E32" s="72">
        <v>2</v>
      </c>
      <c r="F32" s="73">
        <v>603</v>
      </c>
      <c r="G32" s="66">
        <v>62</v>
      </c>
      <c r="H32" s="66"/>
      <c r="I32" s="66">
        <v>44</v>
      </c>
      <c r="J32" s="66"/>
      <c r="K32" s="66">
        <v>53</v>
      </c>
      <c r="L32" s="66"/>
      <c r="M32" s="66">
        <v>43</v>
      </c>
      <c r="N32" s="66"/>
      <c r="O32" s="66">
        <v>57</v>
      </c>
      <c r="P32" s="66"/>
      <c r="Q32" s="66">
        <v>52</v>
      </c>
      <c r="R32" s="66"/>
      <c r="S32" s="66">
        <v>39</v>
      </c>
      <c r="T32" s="66"/>
      <c r="U32" s="66">
        <v>44</v>
      </c>
      <c r="V32" s="66"/>
      <c r="W32" s="66">
        <v>49</v>
      </c>
      <c r="X32" s="66"/>
      <c r="Y32" s="66">
        <v>52</v>
      </c>
      <c r="Z32" s="66"/>
      <c r="AA32" s="66">
        <v>55</v>
      </c>
      <c r="AB32" s="66"/>
      <c r="AC32" s="66">
        <v>53</v>
      </c>
      <c r="AD32" s="74"/>
      <c r="AF32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350</v>
      </c>
      <c r="AG32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0</v>
      </c>
      <c r="AH32" s="100">
        <f t="shared" si="0"/>
        <v>350</v>
      </c>
    </row>
    <row r="33" spans="1:34">
      <c r="A33" s="69">
        <v>31</v>
      </c>
      <c r="B33" s="70" t="s">
        <v>4</v>
      </c>
      <c r="C33" s="71" t="s">
        <v>31</v>
      </c>
      <c r="D33" s="70" t="s">
        <v>4</v>
      </c>
      <c r="E33" s="72">
        <v>1</v>
      </c>
      <c r="F33" s="73">
        <v>541</v>
      </c>
      <c r="G33" s="66">
        <v>35</v>
      </c>
      <c r="H33" s="66">
        <v>35</v>
      </c>
      <c r="I33" s="66">
        <v>37</v>
      </c>
      <c r="J33" s="66">
        <v>31</v>
      </c>
      <c r="K33" s="66">
        <v>44</v>
      </c>
      <c r="L33" s="66">
        <v>31</v>
      </c>
      <c r="M33" s="66">
        <v>39</v>
      </c>
      <c r="N33" s="66">
        <v>108</v>
      </c>
      <c r="O33" s="66">
        <v>51</v>
      </c>
      <c r="P33" s="66">
        <v>79</v>
      </c>
      <c r="Q33" s="66">
        <v>46</v>
      </c>
      <c r="R33" s="66">
        <v>170</v>
      </c>
      <c r="S33" s="66">
        <v>47</v>
      </c>
      <c r="T33" s="66">
        <v>96</v>
      </c>
      <c r="U33" s="66">
        <v>51</v>
      </c>
      <c r="V33" s="66"/>
      <c r="W33" s="66">
        <v>44</v>
      </c>
      <c r="X33" s="66"/>
      <c r="Y33" s="66">
        <v>48</v>
      </c>
      <c r="Z33" s="66"/>
      <c r="AA33" s="66">
        <v>52</v>
      </c>
      <c r="AB33" s="66"/>
      <c r="AC33" s="66">
        <v>47</v>
      </c>
      <c r="AD33" s="74"/>
      <c r="AF33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299</v>
      </c>
      <c r="AG33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550</v>
      </c>
      <c r="AH33" s="100">
        <f t="shared" si="0"/>
        <v>-251</v>
      </c>
    </row>
    <row r="34" spans="1:34">
      <c r="A34" s="69">
        <v>32</v>
      </c>
      <c r="B34" s="70" t="s">
        <v>4</v>
      </c>
      <c r="C34" s="71" t="s">
        <v>30</v>
      </c>
      <c r="D34" s="70" t="s">
        <v>4</v>
      </c>
      <c r="E34" s="72">
        <v>1</v>
      </c>
      <c r="F34" s="73">
        <v>386</v>
      </c>
      <c r="G34" s="66">
        <v>33</v>
      </c>
      <c r="H34" s="66">
        <v>97</v>
      </c>
      <c r="I34" s="66">
        <v>27</v>
      </c>
      <c r="J34" s="66">
        <v>13</v>
      </c>
      <c r="K34" s="66">
        <v>31</v>
      </c>
      <c r="L34" s="66">
        <v>114</v>
      </c>
      <c r="M34" s="66">
        <v>27</v>
      </c>
      <c r="N34" s="66">
        <v>196</v>
      </c>
      <c r="O34" s="66">
        <v>37</v>
      </c>
      <c r="P34" s="66">
        <v>129</v>
      </c>
      <c r="Q34" s="66">
        <v>33</v>
      </c>
      <c r="R34" s="66">
        <v>107</v>
      </c>
      <c r="S34" s="66">
        <v>34</v>
      </c>
      <c r="T34" s="66">
        <v>184</v>
      </c>
      <c r="U34" s="66">
        <v>35</v>
      </c>
      <c r="V34" s="66"/>
      <c r="W34" s="66">
        <v>31</v>
      </c>
      <c r="X34" s="66"/>
      <c r="Y34" s="66">
        <v>33</v>
      </c>
      <c r="Z34" s="66"/>
      <c r="AA34" s="66">
        <v>33</v>
      </c>
      <c r="AB34" s="66"/>
      <c r="AC34" s="66">
        <v>32</v>
      </c>
      <c r="AD34" s="74"/>
      <c r="AF34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222</v>
      </c>
      <c r="AG34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840</v>
      </c>
      <c r="AH34" s="100">
        <f t="shared" si="0"/>
        <v>-618</v>
      </c>
    </row>
    <row r="35" spans="1:34">
      <c r="A35" s="69">
        <v>33</v>
      </c>
      <c r="B35" s="70" t="s">
        <v>4</v>
      </c>
      <c r="C35" s="71" t="s">
        <v>44</v>
      </c>
      <c r="D35" s="70" t="s">
        <v>1</v>
      </c>
      <c r="E35" s="72">
        <v>3</v>
      </c>
      <c r="F35" s="73">
        <v>284</v>
      </c>
      <c r="G35" s="66">
        <v>21</v>
      </c>
      <c r="H35" s="66"/>
      <c r="I35" s="66">
        <v>22</v>
      </c>
      <c r="J35" s="66"/>
      <c r="K35" s="66">
        <v>22</v>
      </c>
      <c r="L35" s="66"/>
      <c r="M35" s="66">
        <v>20</v>
      </c>
      <c r="N35" s="66"/>
      <c r="O35" s="66">
        <v>25</v>
      </c>
      <c r="P35" s="66"/>
      <c r="Q35" s="66">
        <v>23</v>
      </c>
      <c r="R35" s="66"/>
      <c r="S35" s="66">
        <v>22</v>
      </c>
      <c r="T35" s="66"/>
      <c r="U35" s="66">
        <v>31</v>
      </c>
      <c r="V35" s="66"/>
      <c r="W35" s="66">
        <v>23</v>
      </c>
      <c r="X35" s="66"/>
      <c r="Y35" s="66">
        <v>25</v>
      </c>
      <c r="Z35" s="66"/>
      <c r="AA35" s="66">
        <v>27</v>
      </c>
      <c r="AB35" s="66"/>
      <c r="AC35" s="66">
        <v>23</v>
      </c>
      <c r="AD35" s="74"/>
      <c r="AF35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155</v>
      </c>
      <c r="AG35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0</v>
      </c>
      <c r="AH35" s="100">
        <f t="shared" si="0"/>
        <v>155</v>
      </c>
    </row>
    <row r="36" spans="1:34">
      <c r="A36" s="69">
        <v>34</v>
      </c>
      <c r="B36" s="70" t="s">
        <v>4</v>
      </c>
      <c r="C36" s="71" t="s">
        <v>34</v>
      </c>
      <c r="D36" s="70" t="s">
        <v>4</v>
      </c>
      <c r="E36" s="72">
        <v>1</v>
      </c>
      <c r="F36" s="73">
        <v>225</v>
      </c>
      <c r="G36" s="66">
        <v>15</v>
      </c>
      <c r="H36" s="66">
        <v>54</v>
      </c>
      <c r="I36" s="66">
        <v>14</v>
      </c>
      <c r="J36" s="66">
        <v>37</v>
      </c>
      <c r="K36" s="66">
        <v>18</v>
      </c>
      <c r="L36" s="66">
        <v>8</v>
      </c>
      <c r="M36" s="66">
        <v>15</v>
      </c>
      <c r="N36" s="66">
        <v>44</v>
      </c>
      <c r="O36" s="66">
        <v>20</v>
      </c>
      <c r="P36" s="66">
        <v>15</v>
      </c>
      <c r="Q36" s="66">
        <v>20</v>
      </c>
      <c r="R36" s="66">
        <v>94</v>
      </c>
      <c r="S36" s="66">
        <v>17</v>
      </c>
      <c r="T36" s="66">
        <v>38</v>
      </c>
      <c r="U36" s="66">
        <v>22</v>
      </c>
      <c r="V36" s="66"/>
      <c r="W36" s="66">
        <v>21</v>
      </c>
      <c r="X36" s="66"/>
      <c r="Y36" s="66">
        <v>21</v>
      </c>
      <c r="Z36" s="66"/>
      <c r="AA36" s="66">
        <v>22</v>
      </c>
      <c r="AB36" s="66"/>
      <c r="AC36" s="66">
        <v>20</v>
      </c>
      <c r="AD36" s="74"/>
      <c r="AF36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119</v>
      </c>
      <c r="AG36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290</v>
      </c>
      <c r="AH36" s="100">
        <f t="shared" si="0"/>
        <v>-171</v>
      </c>
    </row>
    <row r="37" spans="1:34">
      <c r="A37" s="69">
        <v>35</v>
      </c>
      <c r="B37" s="70" t="s">
        <v>4</v>
      </c>
      <c r="C37" s="71" t="s">
        <v>45</v>
      </c>
      <c r="D37" s="70" t="s">
        <v>4</v>
      </c>
      <c r="E37" s="72">
        <v>1</v>
      </c>
      <c r="F37" s="73">
        <v>12</v>
      </c>
      <c r="G37" s="66">
        <v>1</v>
      </c>
      <c r="H37" s="66"/>
      <c r="I37" s="66">
        <v>1</v>
      </c>
      <c r="J37" s="66">
        <v>6</v>
      </c>
      <c r="K37" s="66">
        <v>1</v>
      </c>
      <c r="L37" s="66"/>
      <c r="M37" s="66">
        <v>1</v>
      </c>
      <c r="N37" s="66">
        <v>25</v>
      </c>
      <c r="O37" s="66">
        <v>1</v>
      </c>
      <c r="P37" s="66">
        <v>23</v>
      </c>
      <c r="Q37" s="66">
        <v>1</v>
      </c>
      <c r="R37" s="66">
        <v>7</v>
      </c>
      <c r="S37" s="66">
        <v>1</v>
      </c>
      <c r="T37" s="66">
        <v>7</v>
      </c>
      <c r="U37" s="66">
        <v>1</v>
      </c>
      <c r="V37" s="66"/>
      <c r="W37" s="66">
        <v>1</v>
      </c>
      <c r="X37" s="66"/>
      <c r="Y37" s="66">
        <v>1</v>
      </c>
      <c r="Z37" s="66"/>
      <c r="AA37" s="66">
        <v>1</v>
      </c>
      <c r="AB37" s="66"/>
      <c r="AC37" s="66">
        <v>1</v>
      </c>
      <c r="AD37" s="74"/>
      <c r="AF37" s="128">
        <f>Tabla13[[#This Row],[ene-24 
META]]+Tabla13[[#This Row],[feb-24
META]]+Tabla13[[#This Row],[mar-24
META]]+Tabla13[[#This Row],[abr-24
META]]+Tabla13[[#This Row],[may-24
META]]+Tabla13[[#This Row],[jun-24
META]]+Tabla13[[#This Row],[jul-24
META]]</f>
        <v>7</v>
      </c>
      <c r="AG37" s="128">
        <f>Tabla13[[#This Row],[ene-24
LOGRO]]+Tabla13[[#This Row],[feb-24
LOGRO]]+Tabla13[[#This Row],[mar-24
LOGRO]]+Tabla13[[#This Row],[abr-24
LOGRO]]+Tabla13[[#This Row],[may-24
LOGRO]]+Tabla13[[#This Row],[jun-24
LOGRO]]+Tabla13[[#This Row],[jul-24
LOGRO]]</f>
        <v>68</v>
      </c>
      <c r="AH37" s="100">
        <f t="shared" si="0"/>
        <v>-61</v>
      </c>
    </row>
    <row r="38" spans="1:34">
      <c r="AH38" s="100"/>
    </row>
    <row r="39" spans="1:34">
      <c r="C39" s="67" t="s">
        <v>127</v>
      </c>
      <c r="G39" s="107">
        <f>SUM(Tabla13[ene-24 
META])</f>
        <v>31841.5</v>
      </c>
      <c r="H39" s="107">
        <f>SUM(Tabla13[ene-24
LOGRO])</f>
        <v>38432</v>
      </c>
      <c r="I39" s="107">
        <f>SUM(Tabla13[feb-24
META])</f>
        <v>33044</v>
      </c>
      <c r="J39" s="107">
        <f>SUM(Tabla13[feb-24
LOGRO])</f>
        <v>37565</v>
      </c>
      <c r="K39" s="107">
        <f>SUM(Tabla13[mar-24
META])</f>
        <v>39578.5</v>
      </c>
      <c r="L39" s="107">
        <f>SUM(Tabla13[mar-24
LOGRO])</f>
        <v>38923</v>
      </c>
      <c r="M39" s="107">
        <f>SUM(Tabla13[abr-24
META])</f>
        <v>33361</v>
      </c>
      <c r="N39" s="107">
        <f>SUM(Tabla13[abr-24
LOGRO])</f>
        <v>44878</v>
      </c>
      <c r="O39" s="107">
        <f>SUM(Tabla13[may-24
META])</f>
        <v>44676</v>
      </c>
      <c r="P39" s="107">
        <f>SUM(Tabla13[may-24
LOGRO])</f>
        <v>45049</v>
      </c>
      <c r="Q39" s="107">
        <f>SUM(Tabla13[jun-24
META])</f>
        <v>42012</v>
      </c>
      <c r="R39" s="107">
        <f>SUM(Tabla13[jun-24
LOGRO])</f>
        <v>42028</v>
      </c>
      <c r="S39" s="107">
        <f>SUM(Tabla13[jul-24
META])</f>
        <v>40720.5</v>
      </c>
      <c r="T39" s="107">
        <f>SUM(Tabla13[jul-24
LOGRO])</f>
        <v>47579</v>
      </c>
      <c r="U39" s="107">
        <f>SUM(Tabla13[ago-24
META])</f>
        <v>45941.5</v>
      </c>
      <c r="V39" s="107">
        <f>SUM(Tabla13[ago-24
LOGRO])</f>
        <v>0</v>
      </c>
      <c r="W39" s="107">
        <f>SUM(Tabla13[sep-24
META])</f>
        <v>40631.5</v>
      </c>
      <c r="X39" s="107">
        <f>SUM(Tabla13[sep-24
LOGRO])</f>
        <v>0</v>
      </c>
      <c r="Y39" s="107">
        <f>SUM(Tabla13[oct-24
META])</f>
        <v>42756.5</v>
      </c>
      <c r="Z39" s="107">
        <f>SUM(Tabla13[oct-24
LOGRO])</f>
        <v>0</v>
      </c>
      <c r="AA39" s="107">
        <f>SUM(Tabla13[nov-24
META])</f>
        <v>44317.5</v>
      </c>
      <c r="AB39" s="107">
        <f>SUM(Tabla13[nov-24
LOGRO])</f>
        <v>0</v>
      </c>
      <c r="AC39" s="107">
        <f>SUM(Tabla13[dic-24 
META])</f>
        <v>40857.5</v>
      </c>
      <c r="AD39" s="107">
        <f>SUM(Tabla13[dic-24 
LOGRO])</f>
        <v>0</v>
      </c>
      <c r="AF39" s="107">
        <f>SUM(AF3:AF37)</f>
        <v>265233.5</v>
      </c>
      <c r="AG39" s="107">
        <f>SUM(AG3:AG37)</f>
        <v>294454</v>
      </c>
      <c r="AH39" s="100">
        <f t="shared" si="0"/>
        <v>-29220.5</v>
      </c>
    </row>
  </sheetData>
  <mergeCells count="1">
    <mergeCell ref="A1:AC1"/>
  </mergeCells>
  <phoneticPr fontId="17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69"/>
  <sheetViews>
    <sheetView zoomScale="90" zoomScaleNormal="90" workbookViewId="0">
      <selection activeCell="T21" sqref="T21"/>
    </sheetView>
  </sheetViews>
  <sheetFormatPr baseColWidth="10" defaultRowHeight="15"/>
  <cols>
    <col min="1" max="1" width="11.42578125" style="77"/>
    <col min="2" max="2" width="52" style="77" customWidth="1"/>
    <col min="3" max="4" width="13.28515625" style="77" customWidth="1"/>
    <col min="5" max="16384" width="11.42578125" style="77"/>
  </cols>
  <sheetData>
    <row r="1" spans="1:33">
      <c r="A1" s="75"/>
      <c r="B1" s="75"/>
      <c r="C1" s="75"/>
      <c r="D1" s="76"/>
    </row>
    <row r="2" spans="1:33" ht="15.75">
      <c r="A2" s="78"/>
      <c r="B2" s="173" t="s">
        <v>185</v>
      </c>
      <c r="C2" s="173"/>
      <c r="D2" s="173"/>
      <c r="E2" s="173"/>
    </row>
    <row r="3" spans="1:33" ht="14.25" customHeight="1" thickBot="1">
      <c r="A3" s="75"/>
      <c r="B3" s="79"/>
      <c r="C3" s="79"/>
      <c r="D3" s="79"/>
    </row>
    <row r="4" spans="1:33" ht="36.75" customHeight="1">
      <c r="A4" s="80"/>
      <c r="B4" s="81" t="s">
        <v>186</v>
      </c>
      <c r="C4" s="82" t="s">
        <v>187</v>
      </c>
      <c r="D4" s="82" t="s">
        <v>188</v>
      </c>
      <c r="E4" s="96" t="s">
        <v>189</v>
      </c>
      <c r="G4" s="178" t="s">
        <v>42</v>
      </c>
      <c r="H4" s="178"/>
      <c r="I4" s="178"/>
      <c r="J4" s="178"/>
      <c r="K4" s="178"/>
      <c r="L4" s="178"/>
      <c r="M4" s="178"/>
      <c r="N4" s="178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</row>
    <row r="5" spans="1:33" ht="12.75" customHeight="1">
      <c r="A5" s="80"/>
      <c r="B5" s="109" t="s">
        <v>5</v>
      </c>
      <c r="C5" s="169"/>
      <c r="D5" s="171">
        <v>4833</v>
      </c>
      <c r="E5" s="165">
        <v>4833</v>
      </c>
    </row>
    <row r="6" spans="1:33" ht="12.75" customHeight="1">
      <c r="A6" s="80"/>
      <c r="B6" s="108" t="s">
        <v>0</v>
      </c>
      <c r="C6" s="169"/>
      <c r="D6" s="169">
        <v>4724</v>
      </c>
      <c r="E6" s="165">
        <v>4724</v>
      </c>
    </row>
    <row r="7" spans="1:33" ht="12.75" customHeight="1">
      <c r="A7" s="80"/>
      <c r="B7" s="109" t="s">
        <v>26</v>
      </c>
      <c r="C7" s="170"/>
      <c r="D7" s="170">
        <v>768</v>
      </c>
      <c r="E7" s="167">
        <v>768</v>
      </c>
    </row>
    <row r="8" spans="1:33" ht="12.75" customHeight="1">
      <c r="A8" s="80"/>
      <c r="B8" s="109" t="s">
        <v>2</v>
      </c>
      <c r="C8" s="169"/>
      <c r="D8" s="171">
        <v>350</v>
      </c>
      <c r="E8" s="165">
        <v>350</v>
      </c>
    </row>
    <row r="9" spans="1:33" ht="12.75" customHeight="1">
      <c r="A9" s="80"/>
      <c r="B9" s="109" t="s">
        <v>44</v>
      </c>
      <c r="C9" s="170"/>
      <c r="D9" s="170">
        <v>155</v>
      </c>
      <c r="E9" s="167">
        <v>155</v>
      </c>
    </row>
    <row r="10" spans="1:33" ht="12.75" customHeight="1">
      <c r="A10" s="80"/>
      <c r="B10" s="108" t="s">
        <v>33</v>
      </c>
      <c r="C10" s="169"/>
      <c r="D10" s="171">
        <v>136</v>
      </c>
      <c r="E10" s="165">
        <v>136</v>
      </c>
    </row>
    <row r="11" spans="1:33" ht="12.75" customHeight="1">
      <c r="A11" s="80"/>
      <c r="B11" s="108" t="s">
        <v>22</v>
      </c>
      <c r="C11" s="169"/>
      <c r="D11" s="169">
        <v>68</v>
      </c>
      <c r="E11" s="165">
        <v>68</v>
      </c>
    </row>
    <row r="12" spans="1:33" ht="12.75" customHeight="1">
      <c r="A12" s="80"/>
      <c r="B12" s="109" t="s">
        <v>25</v>
      </c>
      <c r="C12" s="169"/>
      <c r="D12" s="171">
        <v>39</v>
      </c>
      <c r="E12" s="165">
        <v>39</v>
      </c>
    </row>
    <row r="13" spans="1:33" ht="12.75" customHeight="1">
      <c r="A13" s="80"/>
      <c r="B13" s="108" t="s">
        <v>27</v>
      </c>
      <c r="C13" s="169">
        <v>-26</v>
      </c>
      <c r="D13" s="171"/>
      <c r="E13" s="165">
        <v>-26</v>
      </c>
    </row>
    <row r="14" spans="1:33" ht="12.75" customHeight="1">
      <c r="A14" s="80"/>
      <c r="B14" s="109" t="s">
        <v>45</v>
      </c>
      <c r="C14" s="169">
        <v>-61</v>
      </c>
      <c r="D14" s="169"/>
      <c r="E14" s="165">
        <v>-61</v>
      </c>
    </row>
    <row r="15" spans="1:33" ht="12.75" customHeight="1">
      <c r="A15" s="80"/>
      <c r="B15" s="108" t="s">
        <v>7</v>
      </c>
      <c r="C15" s="169">
        <v>-91</v>
      </c>
      <c r="D15" s="169"/>
      <c r="E15" s="165">
        <v>-91</v>
      </c>
    </row>
    <row r="16" spans="1:33" ht="12.75" customHeight="1">
      <c r="A16" s="80"/>
      <c r="B16" s="108" t="s">
        <v>16</v>
      </c>
      <c r="C16" s="169">
        <v>-103</v>
      </c>
      <c r="D16" s="170"/>
      <c r="E16" s="165">
        <v>-103</v>
      </c>
    </row>
    <row r="17" spans="1:5" ht="12.75" customHeight="1">
      <c r="A17" s="80"/>
      <c r="B17" s="108" t="s">
        <v>34</v>
      </c>
      <c r="C17" s="169">
        <v>-171</v>
      </c>
      <c r="D17" s="171"/>
      <c r="E17" s="165">
        <v>-171</v>
      </c>
    </row>
    <row r="18" spans="1:5" ht="12.75" customHeight="1">
      <c r="A18" s="80"/>
      <c r="B18" s="108" t="s">
        <v>19</v>
      </c>
      <c r="C18" s="169">
        <v>-179</v>
      </c>
      <c r="D18" s="171"/>
      <c r="E18" s="165">
        <v>-179</v>
      </c>
    </row>
    <row r="19" spans="1:5" ht="12.75" customHeight="1">
      <c r="A19" s="80"/>
      <c r="B19" s="109" t="s">
        <v>28</v>
      </c>
      <c r="C19" s="169">
        <v>-218</v>
      </c>
      <c r="D19" s="169"/>
      <c r="E19" s="165">
        <v>-218</v>
      </c>
    </row>
    <row r="20" spans="1:5" ht="12.75" customHeight="1">
      <c r="A20" s="80"/>
      <c r="B20" s="109" t="s">
        <v>24</v>
      </c>
      <c r="C20" s="169">
        <v>-240</v>
      </c>
      <c r="D20" s="169"/>
      <c r="E20" s="165">
        <v>-240</v>
      </c>
    </row>
    <row r="21" spans="1:5" ht="12.75" customHeight="1">
      <c r="A21" s="80"/>
      <c r="B21" s="109" t="s">
        <v>31</v>
      </c>
      <c r="C21" s="169">
        <v>-251</v>
      </c>
      <c r="D21" s="169"/>
      <c r="E21" s="165">
        <v>-251</v>
      </c>
    </row>
    <row r="22" spans="1:5" ht="12.75" customHeight="1">
      <c r="A22" s="80"/>
      <c r="B22" s="108" t="s">
        <v>20</v>
      </c>
      <c r="C22" s="169">
        <v>-298</v>
      </c>
      <c r="D22" s="169"/>
      <c r="E22" s="165">
        <v>-298</v>
      </c>
    </row>
    <row r="23" spans="1:5" ht="12.75" customHeight="1">
      <c r="A23" s="80"/>
      <c r="B23" s="108" t="s">
        <v>18</v>
      </c>
      <c r="C23" s="169">
        <v>-331</v>
      </c>
      <c r="D23" s="170"/>
      <c r="E23" s="165">
        <v>-331</v>
      </c>
    </row>
    <row r="24" spans="1:5" ht="12.75" customHeight="1">
      <c r="A24" s="80"/>
      <c r="B24" s="109" t="s">
        <v>12</v>
      </c>
      <c r="C24" s="169">
        <v>-451</v>
      </c>
      <c r="D24" s="169"/>
      <c r="E24" s="165">
        <v>-451</v>
      </c>
    </row>
    <row r="25" spans="1:5" ht="12.75" customHeight="1">
      <c r="A25" s="80"/>
      <c r="B25" s="109" t="s">
        <v>30</v>
      </c>
      <c r="C25" s="169">
        <v>-618</v>
      </c>
      <c r="D25" s="169"/>
      <c r="E25" s="165">
        <v>-618</v>
      </c>
    </row>
    <row r="26" spans="1:5" ht="12.75" customHeight="1">
      <c r="A26" s="80"/>
      <c r="B26" s="109" t="s">
        <v>32</v>
      </c>
      <c r="C26" s="169">
        <v>-630</v>
      </c>
      <c r="D26" s="171"/>
      <c r="E26" s="165">
        <v>-630</v>
      </c>
    </row>
    <row r="27" spans="1:5" ht="12.75" customHeight="1">
      <c r="A27" s="80"/>
      <c r="B27" s="108" t="s">
        <v>29</v>
      </c>
      <c r="C27" s="169">
        <v>-705</v>
      </c>
      <c r="D27" s="170"/>
      <c r="E27" s="165">
        <v>-705</v>
      </c>
    </row>
    <row r="28" spans="1:5" ht="12.75" customHeight="1">
      <c r="A28" s="80"/>
      <c r="B28" s="108" t="s">
        <v>14</v>
      </c>
      <c r="C28" s="169">
        <v>-749</v>
      </c>
      <c r="D28" s="169"/>
      <c r="E28" s="165">
        <v>-749</v>
      </c>
    </row>
    <row r="29" spans="1:5" ht="12.75" customHeight="1">
      <c r="A29" s="80"/>
      <c r="B29" s="109" t="s">
        <v>21</v>
      </c>
      <c r="C29" s="169">
        <v>-762</v>
      </c>
      <c r="D29" s="171"/>
      <c r="E29" s="165">
        <v>-762</v>
      </c>
    </row>
    <row r="30" spans="1:5" ht="12.75" customHeight="1">
      <c r="A30" s="80"/>
      <c r="B30" s="108" t="s">
        <v>15</v>
      </c>
      <c r="C30" s="169">
        <v>-910</v>
      </c>
      <c r="D30" s="171"/>
      <c r="E30" s="165">
        <v>-910</v>
      </c>
    </row>
    <row r="31" spans="1:5" ht="12.75" customHeight="1">
      <c r="A31" s="80"/>
      <c r="B31" s="108" t="s">
        <v>23</v>
      </c>
      <c r="C31" s="169">
        <v>-1236</v>
      </c>
      <c r="D31" s="171"/>
      <c r="E31" s="165">
        <v>-1236</v>
      </c>
    </row>
    <row r="32" spans="1:5" ht="12.75" customHeight="1">
      <c r="A32" s="80"/>
      <c r="B32" s="108" t="s">
        <v>13</v>
      </c>
      <c r="C32" s="169">
        <v>-1611</v>
      </c>
      <c r="D32" s="169"/>
      <c r="E32" s="165">
        <v>-1611</v>
      </c>
    </row>
    <row r="33" spans="1:5" ht="12.75" customHeight="1">
      <c r="A33" s="80"/>
      <c r="B33" s="108" t="s">
        <v>17</v>
      </c>
      <c r="C33" s="169">
        <v>-2037</v>
      </c>
      <c r="D33" s="170"/>
      <c r="E33" s="165">
        <v>-2037</v>
      </c>
    </row>
    <row r="34" spans="1:5" ht="12.75" customHeight="1">
      <c r="A34" s="80"/>
      <c r="B34" s="109" t="s">
        <v>8</v>
      </c>
      <c r="C34" s="170">
        <v>-2104</v>
      </c>
      <c r="D34" s="170"/>
      <c r="E34" s="166">
        <v>-2104</v>
      </c>
    </row>
    <row r="35" spans="1:5" ht="12.75" customHeight="1">
      <c r="A35" s="80"/>
      <c r="B35" s="108" t="s">
        <v>10</v>
      </c>
      <c r="C35" s="169">
        <v>-2428</v>
      </c>
      <c r="D35" s="171"/>
      <c r="E35" s="165">
        <v>-2428</v>
      </c>
    </row>
    <row r="36" spans="1:5" ht="13.5" customHeight="1">
      <c r="A36" s="80"/>
      <c r="B36" s="109" t="s">
        <v>9</v>
      </c>
      <c r="C36" s="169">
        <v>-2818</v>
      </c>
      <c r="D36" s="169"/>
      <c r="E36" s="165">
        <v>-2818</v>
      </c>
    </row>
    <row r="37" spans="1:5" ht="15" customHeight="1">
      <c r="A37" s="80"/>
      <c r="B37" s="109" t="s">
        <v>11</v>
      </c>
      <c r="C37" s="169">
        <v>-3277</v>
      </c>
      <c r="D37" s="171"/>
      <c r="E37" s="165">
        <v>-3277</v>
      </c>
    </row>
    <row r="38" spans="1:5" ht="13.5" customHeight="1">
      <c r="A38" s="80"/>
      <c r="B38" s="108" t="s">
        <v>6</v>
      </c>
      <c r="C38" s="169">
        <v>-4784.5</v>
      </c>
      <c r="D38" s="169"/>
      <c r="E38" s="165">
        <v>-4784.5</v>
      </c>
    </row>
    <row r="39" spans="1:5" ht="12.75" customHeight="1" thickBot="1">
      <c r="A39" s="80"/>
      <c r="B39" s="110" t="s">
        <v>3</v>
      </c>
      <c r="C39" s="180">
        <v>-13204</v>
      </c>
      <c r="D39" s="180"/>
      <c r="E39" s="168">
        <v>-13204</v>
      </c>
    </row>
    <row r="40" spans="1:5" ht="12.75" customHeight="1">
      <c r="A40" s="75"/>
      <c r="B40" s="75"/>
      <c r="C40" s="75"/>
      <c r="D40" s="75"/>
    </row>
    <row r="41" spans="1:5" ht="12.75" customHeight="1">
      <c r="A41" s="75"/>
      <c r="B41" s="75" t="s">
        <v>127</v>
      </c>
      <c r="C41" s="75"/>
      <c r="D41" s="75"/>
      <c r="E41" s="77">
        <v>-29220.5</v>
      </c>
    </row>
    <row r="42" spans="1:5" ht="12.75" customHeight="1">
      <c r="A42" s="75"/>
      <c r="B42" s="75"/>
      <c r="C42" s="75"/>
      <c r="D42" s="75"/>
    </row>
    <row r="43" spans="1:5">
      <c r="A43" s="75"/>
      <c r="B43" s="75"/>
      <c r="C43" s="75"/>
      <c r="D43" s="75"/>
    </row>
    <row r="44" spans="1:5">
      <c r="A44" s="91"/>
      <c r="B44" s="91"/>
      <c r="C44" s="91"/>
      <c r="D44" s="91"/>
    </row>
    <row r="45" spans="1:5">
      <c r="A45" s="91"/>
      <c r="B45" s="91"/>
      <c r="C45" s="91"/>
      <c r="D45" s="91"/>
    </row>
    <row r="46" spans="1:5">
      <c r="A46" s="91"/>
      <c r="B46" s="91"/>
      <c r="C46" s="91"/>
      <c r="D46" s="91"/>
    </row>
    <row r="47" spans="1:5" s="92" customFormat="1" ht="14.25" customHeight="1">
      <c r="A47" s="91"/>
      <c r="B47" s="91"/>
      <c r="C47" s="91"/>
      <c r="D47" s="91"/>
    </row>
    <row r="48" spans="1:5" s="92" customFormat="1" ht="4.5" customHeight="1">
      <c r="A48" s="91"/>
      <c r="B48" s="91"/>
      <c r="C48" s="91"/>
      <c r="D48" s="91"/>
    </row>
    <row r="49" spans="1:4" s="92" customFormat="1" ht="14.25" customHeight="1">
      <c r="A49" s="91"/>
      <c r="B49" s="91"/>
      <c r="C49" s="91"/>
      <c r="D49" s="91"/>
    </row>
    <row r="50" spans="1:4" s="92" customFormat="1" ht="3.75" customHeight="1">
      <c r="A50" s="91"/>
      <c r="B50" s="91"/>
      <c r="C50" s="91"/>
      <c r="D50" s="91"/>
    </row>
    <row r="51" spans="1:4" s="92" customFormat="1" ht="14.25" customHeight="1">
      <c r="A51" s="75"/>
      <c r="B51" s="75"/>
      <c r="C51" s="75"/>
      <c r="D51" s="75"/>
    </row>
    <row r="52" spans="1:4" s="92" customFormat="1" ht="14.25" customHeight="1">
      <c r="A52" s="75"/>
      <c r="B52" s="75"/>
      <c r="C52" s="75"/>
      <c r="D52" s="75"/>
    </row>
    <row r="53" spans="1:4" s="92" customFormat="1" ht="14.25" customHeight="1">
      <c r="A53" s="75"/>
      <c r="B53" s="75"/>
      <c r="C53" s="75"/>
      <c r="D53" s="75"/>
    </row>
    <row r="54" spans="1:4">
      <c r="A54" s="75"/>
      <c r="B54" s="75"/>
      <c r="C54" s="75"/>
      <c r="D54" s="75"/>
    </row>
    <row r="55" spans="1:4">
      <c r="A55" s="75"/>
      <c r="B55" s="75"/>
      <c r="C55" s="75"/>
      <c r="D55" s="75"/>
    </row>
    <row r="56" spans="1:4">
      <c r="A56" s="75"/>
      <c r="B56" s="75"/>
      <c r="C56" s="75"/>
      <c r="D56" s="75"/>
    </row>
    <row r="57" spans="1:4">
      <c r="A57" s="75"/>
      <c r="B57" s="75"/>
      <c r="C57" s="75"/>
      <c r="D57" s="75"/>
    </row>
    <row r="58" spans="1:4">
      <c r="A58" s="75"/>
      <c r="B58" s="75"/>
      <c r="C58" s="75"/>
      <c r="D58" s="75"/>
    </row>
    <row r="59" spans="1:4">
      <c r="A59" s="75"/>
      <c r="B59" s="75"/>
      <c r="C59" s="75"/>
      <c r="D59" s="75"/>
    </row>
    <row r="60" spans="1:4">
      <c r="A60" s="75"/>
      <c r="B60" s="75"/>
      <c r="C60" s="75"/>
      <c r="D60" s="75"/>
    </row>
    <row r="61" spans="1:4">
      <c r="A61" s="75"/>
      <c r="B61" s="75"/>
      <c r="C61" s="75"/>
      <c r="D61" s="75"/>
    </row>
    <row r="62" spans="1:4">
      <c r="A62" s="75"/>
      <c r="B62" s="75"/>
      <c r="C62" s="75"/>
      <c r="D62" s="75"/>
    </row>
    <row r="63" spans="1:4">
      <c r="A63" s="75"/>
      <c r="B63" s="75"/>
      <c r="C63" s="75"/>
      <c r="D63" s="75"/>
    </row>
    <row r="64" spans="1:4">
      <c r="A64" s="75"/>
      <c r="B64" s="75"/>
      <c r="C64" s="75"/>
      <c r="D64" s="75"/>
    </row>
    <row r="65" spans="1:4">
      <c r="A65" s="93"/>
      <c r="B65" s="94"/>
      <c r="C65" s="94"/>
      <c r="D65" s="94"/>
    </row>
    <row r="66" spans="1:4">
      <c r="A66" s="94"/>
      <c r="B66" s="95"/>
      <c r="C66" s="95"/>
      <c r="D66" s="95"/>
    </row>
    <row r="67" spans="1:4">
      <c r="A67" s="94"/>
      <c r="B67" s="95"/>
      <c r="C67" s="95"/>
      <c r="D67" s="95"/>
    </row>
    <row r="68" spans="1:4">
      <c r="A68" s="94"/>
      <c r="B68" s="95"/>
      <c r="C68" s="95"/>
      <c r="D68" s="95"/>
    </row>
    <row r="69" spans="1:4">
      <c r="A69" s="94"/>
      <c r="B69" s="95"/>
      <c r="C69" s="95"/>
      <c r="D69" s="95"/>
    </row>
  </sheetData>
  <sortState ref="B5:E39">
    <sortCondition descending="1" ref="E5:E39"/>
  </sortState>
  <mergeCells count="2">
    <mergeCell ref="B2:E2"/>
    <mergeCell ref="G4:N4"/>
  </mergeCells>
  <pageMargins left="0.70866141732283472" right="0.70866141732283472" top="0.74803149606299213" bottom="0.74803149606299213" header="0.31496062992125984" footer="0.31496062992125984"/>
  <pageSetup scale="31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zoomScale="85" zoomScaleNormal="85" workbookViewId="0"/>
  </sheetViews>
  <sheetFormatPr baseColWidth="10" defaultRowHeight="15"/>
  <cols>
    <col min="1" max="1" width="11.42578125" style="1" customWidth="1"/>
    <col min="2" max="2" width="45.28515625" style="1" bestFit="1" customWidth="1"/>
    <col min="3" max="3" width="55" style="1" bestFit="1" customWidth="1"/>
    <col min="4" max="4" width="17" style="1" hidden="1" customWidth="1"/>
    <col min="5" max="5" width="15.42578125" style="1" bestFit="1" customWidth="1"/>
    <col min="6" max="6" width="2.85546875" style="1" customWidth="1"/>
    <col min="7" max="7" width="14.5703125" style="1" bestFit="1" customWidth="1"/>
    <col min="8" max="8" width="13.5703125" style="1" bestFit="1" customWidth="1"/>
    <col min="9" max="11" width="14.140625" style="1" bestFit="1" customWidth="1"/>
    <col min="12" max="12" width="14" style="1" bestFit="1" customWidth="1"/>
    <col min="13" max="13" width="13.7109375" style="1" bestFit="1" customWidth="1"/>
    <col min="14" max="15" width="14" style="1" bestFit="1" customWidth="1"/>
    <col min="16" max="16" width="13.85546875" style="1" bestFit="1" customWidth="1"/>
    <col min="17" max="17" width="14.140625" style="1" bestFit="1" customWidth="1"/>
    <col min="18" max="18" width="14" style="1" bestFit="1" customWidth="1"/>
    <col min="19" max="16384" width="11.42578125" style="1"/>
  </cols>
  <sheetData>
    <row r="1" spans="2:18" ht="28.5" customHeight="1">
      <c r="B1" s="179" t="s">
        <v>46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2:18" s="4" customFormat="1" ht="18">
      <c r="B2" s="2" t="s">
        <v>47</v>
      </c>
      <c r="C2" s="2" t="s">
        <v>48</v>
      </c>
      <c r="D2" s="2" t="s">
        <v>49</v>
      </c>
      <c r="E2" s="3" t="s">
        <v>41</v>
      </c>
      <c r="G2" s="5">
        <v>45292</v>
      </c>
      <c r="H2" s="5">
        <v>45323</v>
      </c>
      <c r="I2" s="5">
        <v>45352</v>
      </c>
      <c r="J2" s="5">
        <v>45383</v>
      </c>
      <c r="K2" s="5">
        <v>45413</v>
      </c>
      <c r="L2" s="5">
        <v>45444</v>
      </c>
      <c r="M2" s="5">
        <v>45474</v>
      </c>
      <c r="N2" s="5">
        <v>45505</v>
      </c>
      <c r="O2" s="5">
        <v>45536</v>
      </c>
      <c r="P2" s="5">
        <v>45566</v>
      </c>
      <c r="Q2" s="5">
        <v>45597</v>
      </c>
      <c r="R2" s="5">
        <v>45627</v>
      </c>
    </row>
    <row r="3" spans="2:18" ht="18">
      <c r="B3" s="6" t="s">
        <v>50</v>
      </c>
      <c r="C3" s="6" t="s">
        <v>51</v>
      </c>
      <c r="D3" s="6" t="s">
        <v>52</v>
      </c>
      <c r="E3" s="7">
        <v>554670</v>
      </c>
      <c r="F3" s="8"/>
      <c r="G3" s="8">
        <v>35634</v>
      </c>
      <c r="H3" s="8">
        <v>35355</v>
      </c>
      <c r="I3" s="8">
        <v>42230.5</v>
      </c>
      <c r="J3" s="8">
        <v>39408</v>
      </c>
      <c r="K3" s="8">
        <v>51828.5</v>
      </c>
      <c r="L3" s="8">
        <v>51700.5</v>
      </c>
      <c r="M3" s="8">
        <v>48419.5</v>
      </c>
      <c r="N3" s="8">
        <v>55324.5</v>
      </c>
      <c r="O3" s="8">
        <v>47568.5</v>
      </c>
      <c r="P3" s="8">
        <v>50355.5</v>
      </c>
      <c r="Q3" s="8">
        <v>50220</v>
      </c>
      <c r="R3" s="8">
        <v>46625.5</v>
      </c>
    </row>
    <row r="4" spans="2:18" ht="18">
      <c r="B4" s="4" t="s">
        <v>50</v>
      </c>
      <c r="C4" s="4" t="s">
        <v>53</v>
      </c>
      <c r="D4" s="4" t="s">
        <v>54</v>
      </c>
      <c r="E4" s="9">
        <v>263702</v>
      </c>
      <c r="F4" s="8"/>
      <c r="G4" s="8">
        <v>17619</v>
      </c>
      <c r="H4" s="8">
        <v>17373</v>
      </c>
      <c r="I4" s="8">
        <v>20599</v>
      </c>
      <c r="J4" s="8">
        <v>19057</v>
      </c>
      <c r="K4" s="8">
        <v>24842</v>
      </c>
      <c r="L4" s="8">
        <v>24595</v>
      </c>
      <c r="M4" s="8">
        <v>22789</v>
      </c>
      <c r="N4" s="8">
        <v>26076</v>
      </c>
      <c r="O4" s="8">
        <v>22166</v>
      </c>
      <c r="P4" s="8">
        <v>23521</v>
      </c>
      <c r="Q4" s="8">
        <v>23630</v>
      </c>
      <c r="R4" s="8">
        <v>21435</v>
      </c>
    </row>
    <row r="5" spans="2:18" ht="18">
      <c r="B5" s="4" t="s">
        <v>50</v>
      </c>
      <c r="C5" s="4" t="s">
        <v>55</v>
      </c>
      <c r="D5" s="4" t="s">
        <v>56</v>
      </c>
      <c r="E5" s="9">
        <v>230029</v>
      </c>
      <c r="F5" s="8"/>
      <c r="G5" s="8">
        <v>14905</v>
      </c>
      <c r="H5" s="8">
        <v>15009</v>
      </c>
      <c r="I5" s="8">
        <v>17936</v>
      </c>
      <c r="J5" s="8">
        <v>16516</v>
      </c>
      <c r="K5" s="8">
        <v>21438</v>
      </c>
      <c r="L5" s="8">
        <v>21153</v>
      </c>
      <c r="M5" s="8">
        <v>19961</v>
      </c>
      <c r="N5" s="8">
        <v>22935</v>
      </c>
      <c r="O5" s="8">
        <v>19683</v>
      </c>
      <c r="P5" s="8">
        <v>20773</v>
      </c>
      <c r="Q5" s="8">
        <v>20784</v>
      </c>
      <c r="R5" s="8">
        <v>18936</v>
      </c>
    </row>
    <row r="6" spans="2:18" ht="18">
      <c r="B6" s="10" t="s">
        <v>50</v>
      </c>
      <c r="C6" s="10" t="s">
        <v>57</v>
      </c>
      <c r="D6" s="10" t="s">
        <v>58</v>
      </c>
      <c r="E6" s="9">
        <v>75588</v>
      </c>
      <c r="F6" s="8"/>
      <c r="G6" s="8">
        <v>5235</v>
      </c>
      <c r="H6" s="8">
        <v>5195</v>
      </c>
      <c r="I6" s="8">
        <v>5988</v>
      </c>
      <c r="J6" s="8">
        <v>5471</v>
      </c>
      <c r="K6" s="8">
        <v>7069</v>
      </c>
      <c r="L6" s="8">
        <v>7046</v>
      </c>
      <c r="M6" s="8">
        <v>6606</v>
      </c>
      <c r="N6" s="8">
        <v>7184</v>
      </c>
      <c r="O6" s="8">
        <v>6472</v>
      </c>
      <c r="P6" s="8">
        <v>6526</v>
      </c>
      <c r="Q6" s="8">
        <v>6618</v>
      </c>
      <c r="R6" s="8">
        <v>6178</v>
      </c>
    </row>
    <row r="7" spans="2:18" ht="18">
      <c r="B7" s="6" t="s">
        <v>59</v>
      </c>
      <c r="C7" s="6" t="s">
        <v>60</v>
      </c>
      <c r="D7" s="6" t="s">
        <v>61</v>
      </c>
      <c r="E7" s="9">
        <v>660571.5</v>
      </c>
      <c r="F7" s="8"/>
      <c r="G7" s="8">
        <v>44460</v>
      </c>
      <c r="H7" s="8">
        <v>41159</v>
      </c>
      <c r="I7" s="8">
        <v>49744.5</v>
      </c>
      <c r="J7" s="8">
        <v>47319</v>
      </c>
      <c r="K7" s="8">
        <v>61399.5</v>
      </c>
      <c r="L7" s="8">
        <v>60757</v>
      </c>
      <c r="M7" s="8">
        <v>58296</v>
      </c>
      <c r="N7" s="8">
        <v>70175</v>
      </c>
      <c r="O7" s="8">
        <v>58306</v>
      </c>
      <c r="P7" s="8">
        <v>58810</v>
      </c>
      <c r="Q7" s="8">
        <v>59222.5</v>
      </c>
      <c r="R7" s="8">
        <v>50923</v>
      </c>
    </row>
    <row r="8" spans="2:18" ht="18">
      <c r="B8" s="4" t="s">
        <v>59</v>
      </c>
      <c r="C8" s="4" t="s">
        <v>62</v>
      </c>
      <c r="D8" s="4" t="s">
        <v>63</v>
      </c>
      <c r="E8" s="9">
        <v>161608</v>
      </c>
      <c r="F8" s="8"/>
      <c r="G8" s="8">
        <v>11633</v>
      </c>
      <c r="H8" s="8">
        <v>10329</v>
      </c>
      <c r="I8" s="8">
        <v>12565</v>
      </c>
      <c r="J8" s="8">
        <v>11826</v>
      </c>
      <c r="K8" s="8">
        <v>14922</v>
      </c>
      <c r="L8" s="8">
        <v>14295</v>
      </c>
      <c r="M8" s="8">
        <v>14012</v>
      </c>
      <c r="N8" s="8">
        <v>16713</v>
      </c>
      <c r="O8" s="8">
        <v>14040</v>
      </c>
      <c r="P8" s="8">
        <v>14140</v>
      </c>
      <c r="Q8" s="8">
        <v>14551</v>
      </c>
      <c r="R8" s="8">
        <v>12582</v>
      </c>
    </row>
    <row r="9" spans="2:18" ht="18">
      <c r="B9" s="4" t="s">
        <v>59</v>
      </c>
      <c r="C9" s="4" t="s">
        <v>64</v>
      </c>
      <c r="D9" s="4" t="s">
        <v>65</v>
      </c>
      <c r="E9" s="9">
        <v>49919</v>
      </c>
      <c r="F9" s="8"/>
      <c r="G9" s="8">
        <v>3565</v>
      </c>
      <c r="H9" s="8">
        <v>3342</v>
      </c>
      <c r="I9" s="8">
        <v>3900</v>
      </c>
      <c r="J9" s="8">
        <v>3675</v>
      </c>
      <c r="K9" s="8">
        <v>4600</v>
      </c>
      <c r="L9" s="8">
        <v>4509</v>
      </c>
      <c r="M9" s="8">
        <v>4277</v>
      </c>
      <c r="N9" s="8">
        <v>5037</v>
      </c>
      <c r="O9" s="8">
        <v>4319</v>
      </c>
      <c r="P9" s="8">
        <v>4325</v>
      </c>
      <c r="Q9" s="8">
        <v>4472</v>
      </c>
      <c r="R9" s="8">
        <v>3898</v>
      </c>
    </row>
    <row r="10" spans="2:18" ht="18">
      <c r="B10" s="4" t="s">
        <v>59</v>
      </c>
      <c r="C10" s="4" t="s">
        <v>66</v>
      </c>
      <c r="D10" s="4" t="s">
        <v>67</v>
      </c>
      <c r="E10" s="9">
        <v>49479</v>
      </c>
      <c r="F10" s="8"/>
      <c r="G10" s="8">
        <v>3351</v>
      </c>
      <c r="H10" s="8">
        <v>3226</v>
      </c>
      <c r="I10" s="8">
        <v>3817</v>
      </c>
      <c r="J10" s="8">
        <v>3631</v>
      </c>
      <c r="K10" s="8">
        <v>4644</v>
      </c>
      <c r="L10" s="8">
        <v>4472</v>
      </c>
      <c r="M10" s="8">
        <v>4357</v>
      </c>
      <c r="N10" s="8">
        <v>5113</v>
      </c>
      <c r="O10" s="8">
        <v>4256</v>
      </c>
      <c r="P10" s="8">
        <v>4291</v>
      </c>
      <c r="Q10" s="8">
        <v>4386</v>
      </c>
      <c r="R10" s="8">
        <v>3935</v>
      </c>
    </row>
    <row r="11" spans="2:18" ht="18">
      <c r="B11" s="4" t="s">
        <v>59</v>
      </c>
      <c r="C11" s="4" t="s">
        <v>68</v>
      </c>
      <c r="D11" s="4" t="s">
        <v>69</v>
      </c>
      <c r="E11" s="9">
        <v>48037</v>
      </c>
      <c r="F11" s="8"/>
      <c r="G11" s="8">
        <v>4002</v>
      </c>
      <c r="H11" s="8">
        <v>3690</v>
      </c>
      <c r="I11" s="8">
        <v>4146</v>
      </c>
      <c r="J11" s="8">
        <v>3816</v>
      </c>
      <c r="K11" s="8">
        <v>4586</v>
      </c>
      <c r="L11" s="8">
        <v>4304</v>
      </c>
      <c r="M11" s="8">
        <v>4078</v>
      </c>
      <c r="N11" s="8">
        <v>4593</v>
      </c>
      <c r="O11" s="8">
        <v>3850</v>
      </c>
      <c r="P11" s="8">
        <v>3759</v>
      </c>
      <c r="Q11" s="8">
        <v>3821</v>
      </c>
      <c r="R11" s="8">
        <v>3392</v>
      </c>
    </row>
    <row r="12" spans="2:18" ht="18">
      <c r="B12" s="10" t="s">
        <v>59</v>
      </c>
      <c r="C12" s="10" t="s">
        <v>70</v>
      </c>
      <c r="D12" s="10" t="s">
        <v>71</v>
      </c>
      <c r="E12" s="9">
        <v>14076</v>
      </c>
      <c r="F12" s="8"/>
      <c r="G12" s="8">
        <v>929</v>
      </c>
      <c r="H12" s="8">
        <v>889</v>
      </c>
      <c r="I12" s="8">
        <v>1073</v>
      </c>
      <c r="J12" s="8">
        <v>1018</v>
      </c>
      <c r="K12" s="8">
        <v>1316</v>
      </c>
      <c r="L12" s="8">
        <v>1286</v>
      </c>
      <c r="M12" s="8">
        <v>1267</v>
      </c>
      <c r="N12" s="8">
        <v>1455</v>
      </c>
      <c r="O12" s="8">
        <v>1227</v>
      </c>
      <c r="P12" s="8">
        <v>1227</v>
      </c>
      <c r="Q12" s="8">
        <v>1271</v>
      </c>
      <c r="R12" s="8">
        <v>1118</v>
      </c>
    </row>
    <row r="13" spans="2:18" ht="18">
      <c r="B13" s="6" t="s">
        <v>72</v>
      </c>
      <c r="C13" s="6" t="s">
        <v>73</v>
      </c>
      <c r="D13" s="6" t="s">
        <v>74</v>
      </c>
      <c r="E13" s="9">
        <v>258275</v>
      </c>
      <c r="F13" s="8"/>
      <c r="G13" s="8">
        <v>18751</v>
      </c>
      <c r="H13" s="8">
        <v>16674</v>
      </c>
      <c r="I13" s="8">
        <v>20937</v>
      </c>
      <c r="J13" s="8">
        <v>18443</v>
      </c>
      <c r="K13" s="8">
        <v>23663</v>
      </c>
      <c r="L13" s="8">
        <v>23686</v>
      </c>
      <c r="M13" s="8">
        <v>22176</v>
      </c>
      <c r="N13" s="8">
        <v>26260</v>
      </c>
      <c r="O13" s="8">
        <v>21678</v>
      </c>
      <c r="P13" s="8">
        <v>22681</v>
      </c>
      <c r="Q13" s="8">
        <v>22900</v>
      </c>
      <c r="R13" s="8">
        <v>20426</v>
      </c>
    </row>
    <row r="14" spans="2:18" ht="18">
      <c r="B14" s="10" t="s">
        <v>72</v>
      </c>
      <c r="C14" s="10" t="s">
        <v>75</v>
      </c>
      <c r="D14" s="10" t="s">
        <v>76</v>
      </c>
      <c r="E14" s="9">
        <v>255221</v>
      </c>
      <c r="F14" s="8"/>
      <c r="G14" s="8">
        <v>18879.5</v>
      </c>
      <c r="H14" s="8">
        <v>16738.5</v>
      </c>
      <c r="I14" s="8">
        <v>20737.5</v>
      </c>
      <c r="J14" s="8">
        <v>18215</v>
      </c>
      <c r="K14" s="8">
        <v>23404.5</v>
      </c>
      <c r="L14" s="8">
        <v>23180.5</v>
      </c>
      <c r="M14" s="8">
        <v>22013.5</v>
      </c>
      <c r="N14" s="8">
        <v>25907.5</v>
      </c>
      <c r="O14" s="8">
        <v>21415.5</v>
      </c>
      <c r="P14" s="8">
        <v>22387.5</v>
      </c>
      <c r="Q14" s="8">
        <v>22219.5</v>
      </c>
      <c r="R14" s="8">
        <v>20122</v>
      </c>
    </row>
    <row r="15" spans="2:18" ht="18">
      <c r="B15" s="11" t="s">
        <v>77</v>
      </c>
      <c r="C15" s="11" t="s">
        <v>78</v>
      </c>
      <c r="D15" s="11" t="s">
        <v>79</v>
      </c>
      <c r="E15" s="9">
        <v>440428.5</v>
      </c>
      <c r="F15" s="8"/>
      <c r="G15" s="8">
        <v>29444.5</v>
      </c>
      <c r="H15" s="8">
        <v>28360.5</v>
      </c>
      <c r="I15" s="8">
        <v>34659</v>
      </c>
      <c r="J15" s="8">
        <v>30970</v>
      </c>
      <c r="K15" s="8">
        <v>40671</v>
      </c>
      <c r="L15" s="8">
        <v>41488</v>
      </c>
      <c r="M15" s="8">
        <v>38439.5</v>
      </c>
      <c r="N15" s="8">
        <v>43893.5</v>
      </c>
      <c r="O15" s="8">
        <v>36448.5</v>
      </c>
      <c r="P15" s="8">
        <v>39766.5</v>
      </c>
      <c r="Q15" s="8">
        <v>40730.5</v>
      </c>
      <c r="R15" s="8">
        <v>35557</v>
      </c>
    </row>
    <row r="16" spans="2:18" ht="18">
      <c r="B16" s="6" t="s">
        <v>80</v>
      </c>
      <c r="C16" s="6" t="s">
        <v>81</v>
      </c>
      <c r="D16" s="6" t="s">
        <v>82</v>
      </c>
      <c r="E16" s="9">
        <v>209736</v>
      </c>
      <c r="F16" s="8"/>
      <c r="G16" s="8">
        <v>13682</v>
      </c>
      <c r="H16" s="8">
        <v>13627</v>
      </c>
      <c r="I16" s="8">
        <v>16299</v>
      </c>
      <c r="J16" s="8">
        <v>14919</v>
      </c>
      <c r="K16" s="8">
        <v>19436</v>
      </c>
      <c r="L16" s="8">
        <v>19462</v>
      </c>
      <c r="M16" s="8">
        <v>18266</v>
      </c>
      <c r="N16" s="8">
        <v>20619</v>
      </c>
      <c r="O16" s="8">
        <v>17871</v>
      </c>
      <c r="P16" s="8">
        <v>18922</v>
      </c>
      <c r="Q16" s="8">
        <v>19174</v>
      </c>
      <c r="R16" s="8">
        <v>17459</v>
      </c>
    </row>
    <row r="17" spans="2:18" ht="18">
      <c r="B17" s="4" t="s">
        <v>80</v>
      </c>
      <c r="C17" s="4" t="s">
        <v>83</v>
      </c>
      <c r="D17" s="4" t="s">
        <v>84</v>
      </c>
      <c r="E17" s="9">
        <v>121630</v>
      </c>
      <c r="F17" s="8"/>
      <c r="G17" s="8">
        <v>7960</v>
      </c>
      <c r="H17" s="8">
        <v>7672</v>
      </c>
      <c r="I17" s="8">
        <v>9448</v>
      </c>
      <c r="J17" s="8">
        <v>8649</v>
      </c>
      <c r="K17" s="8">
        <v>11318</v>
      </c>
      <c r="L17" s="8">
        <v>11329</v>
      </c>
      <c r="M17" s="8">
        <v>10572</v>
      </c>
      <c r="N17" s="8">
        <v>12110</v>
      </c>
      <c r="O17" s="8">
        <v>10295</v>
      </c>
      <c r="P17" s="8">
        <v>11189</v>
      </c>
      <c r="Q17" s="8">
        <v>11058</v>
      </c>
      <c r="R17" s="8">
        <v>10030</v>
      </c>
    </row>
    <row r="18" spans="2:18" ht="18">
      <c r="B18" s="4" t="s">
        <v>80</v>
      </c>
      <c r="C18" s="4" t="s">
        <v>85</v>
      </c>
      <c r="D18" s="4" t="s">
        <v>86</v>
      </c>
      <c r="E18" s="9">
        <v>61574</v>
      </c>
      <c r="F18" s="8"/>
      <c r="G18" s="8">
        <v>4084</v>
      </c>
      <c r="H18" s="8">
        <v>3989</v>
      </c>
      <c r="I18" s="8">
        <v>4821</v>
      </c>
      <c r="J18" s="8">
        <v>4477</v>
      </c>
      <c r="K18" s="8">
        <v>5786</v>
      </c>
      <c r="L18" s="8">
        <v>5755</v>
      </c>
      <c r="M18" s="8">
        <v>5371</v>
      </c>
      <c r="N18" s="8">
        <v>5893</v>
      </c>
      <c r="O18" s="8">
        <v>5194</v>
      </c>
      <c r="P18" s="8">
        <v>5483</v>
      </c>
      <c r="Q18" s="8">
        <v>5541</v>
      </c>
      <c r="R18" s="8">
        <v>5180</v>
      </c>
    </row>
    <row r="19" spans="2:18" ht="18">
      <c r="B19" s="4" t="s">
        <v>80</v>
      </c>
      <c r="C19" s="4" t="s">
        <v>87</v>
      </c>
      <c r="D19" s="4" t="s">
        <v>88</v>
      </c>
      <c r="E19" s="9">
        <v>25803</v>
      </c>
      <c r="F19" s="8"/>
      <c r="G19" s="8">
        <v>1705</v>
      </c>
      <c r="H19" s="8">
        <v>1720</v>
      </c>
      <c r="I19" s="8">
        <v>2052</v>
      </c>
      <c r="J19" s="8">
        <v>1870</v>
      </c>
      <c r="K19" s="8">
        <v>2406</v>
      </c>
      <c r="L19" s="8">
        <v>2397</v>
      </c>
      <c r="M19" s="8">
        <v>2236</v>
      </c>
      <c r="N19" s="8">
        <v>2506</v>
      </c>
      <c r="O19" s="8">
        <v>2169</v>
      </c>
      <c r="P19" s="8">
        <v>2290</v>
      </c>
      <c r="Q19" s="8">
        <v>2297</v>
      </c>
      <c r="R19" s="8">
        <v>2155</v>
      </c>
    </row>
    <row r="20" spans="2:18" ht="18">
      <c r="B20" s="10" t="s">
        <v>80</v>
      </c>
      <c r="C20" s="10" t="s">
        <v>89</v>
      </c>
      <c r="D20" s="10" t="s">
        <v>90</v>
      </c>
      <c r="E20" s="9">
        <v>1444</v>
      </c>
      <c r="F20" s="8"/>
      <c r="G20" s="8">
        <v>80</v>
      </c>
      <c r="H20" s="8">
        <v>84</v>
      </c>
      <c r="I20" s="8">
        <v>110</v>
      </c>
      <c r="J20" s="8">
        <v>105</v>
      </c>
      <c r="K20" s="8">
        <v>135</v>
      </c>
      <c r="L20" s="8">
        <v>136</v>
      </c>
      <c r="M20" s="8">
        <v>129</v>
      </c>
      <c r="N20" s="8">
        <v>143</v>
      </c>
      <c r="O20" s="8">
        <v>129</v>
      </c>
      <c r="P20" s="8">
        <v>133</v>
      </c>
      <c r="Q20" s="8">
        <v>135</v>
      </c>
      <c r="R20" s="8">
        <v>125</v>
      </c>
    </row>
    <row r="21" spans="2:18" ht="18">
      <c r="B21" s="6" t="s">
        <v>91</v>
      </c>
      <c r="C21" s="6" t="s">
        <v>92</v>
      </c>
      <c r="D21" s="6" t="s">
        <v>93</v>
      </c>
      <c r="E21" s="9">
        <v>212852</v>
      </c>
      <c r="F21" s="8"/>
      <c r="G21" s="8">
        <v>14140</v>
      </c>
      <c r="H21" s="8">
        <v>13825</v>
      </c>
      <c r="I21" s="8">
        <v>16257</v>
      </c>
      <c r="J21" s="8">
        <v>14766</v>
      </c>
      <c r="K21" s="8">
        <v>20020</v>
      </c>
      <c r="L21" s="8">
        <v>19861</v>
      </c>
      <c r="M21" s="8">
        <v>18614</v>
      </c>
      <c r="N21" s="8">
        <v>21152</v>
      </c>
      <c r="O21" s="8">
        <v>18179</v>
      </c>
      <c r="P21" s="8">
        <v>19032</v>
      </c>
      <c r="Q21" s="8">
        <v>19311</v>
      </c>
      <c r="R21" s="8">
        <v>17695</v>
      </c>
    </row>
    <row r="22" spans="2:18" ht="18">
      <c r="B22" s="4" t="s">
        <v>91</v>
      </c>
      <c r="C22" s="4" t="s">
        <v>94</v>
      </c>
      <c r="D22" s="4" t="s">
        <v>95</v>
      </c>
      <c r="E22" s="9">
        <v>83217</v>
      </c>
      <c r="F22" s="8"/>
      <c r="G22" s="8">
        <v>5717</v>
      </c>
      <c r="H22" s="8">
        <v>5313</v>
      </c>
      <c r="I22" s="8">
        <v>6417</v>
      </c>
      <c r="J22" s="8">
        <v>5856</v>
      </c>
      <c r="K22" s="8">
        <v>7600</v>
      </c>
      <c r="L22" s="8">
        <v>7590</v>
      </c>
      <c r="M22" s="8">
        <v>7127</v>
      </c>
      <c r="N22" s="8">
        <v>8232</v>
      </c>
      <c r="O22" s="8">
        <v>7185</v>
      </c>
      <c r="P22" s="8">
        <v>7540</v>
      </c>
      <c r="Q22" s="8">
        <v>7779</v>
      </c>
      <c r="R22" s="8">
        <v>6861</v>
      </c>
    </row>
    <row r="23" spans="2:18" ht="18">
      <c r="B23" s="4" t="s">
        <v>91</v>
      </c>
      <c r="C23" s="4" t="s">
        <v>96</v>
      </c>
      <c r="D23" s="4" t="s">
        <v>97</v>
      </c>
      <c r="E23" s="9">
        <v>56508</v>
      </c>
      <c r="F23" s="8"/>
      <c r="G23" s="8">
        <v>3658</v>
      </c>
      <c r="H23" s="8">
        <v>3609</v>
      </c>
      <c r="I23" s="8">
        <v>4286</v>
      </c>
      <c r="J23" s="8">
        <v>4057</v>
      </c>
      <c r="K23" s="8">
        <v>5300</v>
      </c>
      <c r="L23" s="8">
        <v>5238</v>
      </c>
      <c r="M23" s="8">
        <v>4947</v>
      </c>
      <c r="N23" s="8">
        <v>5594</v>
      </c>
      <c r="O23" s="8">
        <v>4877</v>
      </c>
      <c r="P23" s="8">
        <v>5072</v>
      </c>
      <c r="Q23" s="8">
        <v>5159</v>
      </c>
      <c r="R23" s="8">
        <v>4711</v>
      </c>
    </row>
    <row r="24" spans="2:18" ht="18">
      <c r="B24" s="4" t="s">
        <v>91</v>
      </c>
      <c r="C24" s="4" t="s">
        <v>98</v>
      </c>
      <c r="D24" s="4" t="s">
        <v>99</v>
      </c>
      <c r="E24" s="9">
        <v>9364</v>
      </c>
      <c r="F24" s="8"/>
      <c r="G24" s="8">
        <v>612</v>
      </c>
      <c r="H24" s="8">
        <v>610</v>
      </c>
      <c r="I24" s="8">
        <v>732</v>
      </c>
      <c r="J24" s="8">
        <v>674</v>
      </c>
      <c r="K24" s="8">
        <v>866</v>
      </c>
      <c r="L24" s="8">
        <v>856</v>
      </c>
      <c r="M24" s="8">
        <v>815</v>
      </c>
      <c r="N24" s="8">
        <v>938</v>
      </c>
      <c r="O24" s="8">
        <v>792</v>
      </c>
      <c r="P24" s="8">
        <v>832</v>
      </c>
      <c r="Q24" s="8">
        <v>858</v>
      </c>
      <c r="R24" s="8">
        <v>779</v>
      </c>
    </row>
    <row r="25" spans="2:18" ht="18">
      <c r="B25" s="10" t="s">
        <v>91</v>
      </c>
      <c r="C25" s="10" t="s">
        <v>100</v>
      </c>
      <c r="D25" s="10" t="s">
        <v>101</v>
      </c>
      <c r="E25" s="9">
        <v>4661</v>
      </c>
      <c r="F25" s="8"/>
      <c r="G25" s="8">
        <v>324</v>
      </c>
      <c r="H25" s="8">
        <v>318</v>
      </c>
      <c r="I25" s="8">
        <v>355</v>
      </c>
      <c r="J25" s="8">
        <v>335</v>
      </c>
      <c r="K25" s="8">
        <v>434</v>
      </c>
      <c r="L25" s="8">
        <v>420</v>
      </c>
      <c r="M25" s="8">
        <v>410</v>
      </c>
      <c r="N25" s="8">
        <v>467</v>
      </c>
      <c r="O25" s="8">
        <v>394</v>
      </c>
      <c r="P25" s="8">
        <v>408</v>
      </c>
      <c r="Q25" s="8">
        <v>414</v>
      </c>
      <c r="R25" s="8">
        <v>382</v>
      </c>
    </row>
    <row r="26" spans="2:18" ht="18">
      <c r="B26" s="6" t="s">
        <v>102</v>
      </c>
      <c r="C26" s="6" t="s">
        <v>0</v>
      </c>
      <c r="D26" s="6" t="s">
        <v>103</v>
      </c>
      <c r="E26" s="9">
        <v>190862</v>
      </c>
      <c r="F26" s="8"/>
      <c r="G26" s="8">
        <v>13601</v>
      </c>
      <c r="H26" s="8">
        <v>12810</v>
      </c>
      <c r="I26" s="8">
        <v>15665</v>
      </c>
      <c r="J26" s="8">
        <v>13818</v>
      </c>
      <c r="K26" s="8">
        <v>17843</v>
      </c>
      <c r="L26" s="8">
        <v>17389</v>
      </c>
      <c r="M26" s="8">
        <v>16385</v>
      </c>
      <c r="N26" s="8">
        <v>18733</v>
      </c>
      <c r="O26" s="8">
        <v>15334</v>
      </c>
      <c r="P26" s="8">
        <v>16576</v>
      </c>
      <c r="Q26" s="8">
        <v>17497</v>
      </c>
      <c r="R26" s="8">
        <v>15211</v>
      </c>
    </row>
    <row r="27" spans="2:18" ht="18">
      <c r="B27" s="4" t="s">
        <v>102</v>
      </c>
      <c r="C27" s="4" t="s">
        <v>44</v>
      </c>
      <c r="D27" s="4" t="s">
        <v>104</v>
      </c>
      <c r="E27" s="9">
        <v>67440</v>
      </c>
      <c r="F27" s="8"/>
      <c r="G27" s="8">
        <v>4771</v>
      </c>
      <c r="H27" s="8">
        <v>4549</v>
      </c>
      <c r="I27" s="8">
        <v>5453</v>
      </c>
      <c r="J27" s="8">
        <v>4917</v>
      </c>
      <c r="K27" s="8">
        <v>6297</v>
      </c>
      <c r="L27" s="8">
        <v>6090</v>
      </c>
      <c r="M27" s="8">
        <v>5857</v>
      </c>
      <c r="N27" s="8">
        <v>6626</v>
      </c>
      <c r="O27" s="8">
        <v>5409</v>
      </c>
      <c r="P27" s="8">
        <v>5850</v>
      </c>
      <c r="Q27" s="8">
        <v>6184</v>
      </c>
      <c r="R27" s="8">
        <v>5437</v>
      </c>
    </row>
    <row r="28" spans="2:18" ht="18">
      <c r="B28" s="10" t="s">
        <v>102</v>
      </c>
      <c r="C28" s="10" t="s">
        <v>105</v>
      </c>
      <c r="D28" s="10" t="s">
        <v>106</v>
      </c>
      <c r="E28" s="9">
        <v>3061</v>
      </c>
      <c r="F28" s="8"/>
      <c r="G28" s="8">
        <v>236</v>
      </c>
      <c r="H28" s="8">
        <v>201</v>
      </c>
      <c r="I28" s="8">
        <v>233</v>
      </c>
      <c r="J28" s="8">
        <v>207</v>
      </c>
      <c r="K28" s="8">
        <v>283</v>
      </c>
      <c r="L28" s="8">
        <v>267</v>
      </c>
      <c r="M28" s="8">
        <v>265</v>
      </c>
      <c r="N28" s="8">
        <v>309</v>
      </c>
      <c r="O28" s="8">
        <v>253</v>
      </c>
      <c r="P28" s="8">
        <v>270</v>
      </c>
      <c r="Q28" s="8">
        <v>287</v>
      </c>
      <c r="R28" s="8">
        <v>250</v>
      </c>
    </row>
    <row r="29" spans="2:18" ht="18">
      <c r="B29" s="11" t="s">
        <v>107</v>
      </c>
      <c r="C29" s="11" t="s">
        <v>108</v>
      </c>
      <c r="D29" s="11" t="s">
        <v>109</v>
      </c>
      <c r="E29" s="9">
        <v>193667.5</v>
      </c>
      <c r="F29" s="8"/>
      <c r="G29" s="8">
        <v>14519.5</v>
      </c>
      <c r="H29" s="8">
        <v>13443</v>
      </c>
      <c r="I29" s="8">
        <v>16094.5</v>
      </c>
      <c r="J29" s="8">
        <v>14359.5</v>
      </c>
      <c r="K29" s="8">
        <v>18841</v>
      </c>
      <c r="L29" s="8">
        <v>17548</v>
      </c>
      <c r="M29" s="8">
        <v>15816</v>
      </c>
      <c r="N29" s="8">
        <v>18457.5</v>
      </c>
      <c r="O29" s="8">
        <v>16365</v>
      </c>
      <c r="P29" s="8">
        <v>17359.5</v>
      </c>
      <c r="Q29" s="8">
        <v>16661.5</v>
      </c>
      <c r="R29" s="8">
        <v>14202.5</v>
      </c>
    </row>
    <row r="30" spans="2:18" ht="18">
      <c r="B30" s="6" t="s">
        <v>110</v>
      </c>
      <c r="C30" s="6" t="s">
        <v>111</v>
      </c>
      <c r="D30" s="6" t="s">
        <v>112</v>
      </c>
      <c r="E30" s="9">
        <v>164516</v>
      </c>
      <c r="F30" s="8"/>
      <c r="G30" s="8">
        <v>10839</v>
      </c>
      <c r="H30" s="8">
        <v>10414</v>
      </c>
      <c r="I30" s="8">
        <v>12822</v>
      </c>
      <c r="J30" s="8">
        <v>11755</v>
      </c>
      <c r="K30" s="8">
        <v>15400</v>
      </c>
      <c r="L30" s="8">
        <v>14968</v>
      </c>
      <c r="M30" s="8">
        <v>13997</v>
      </c>
      <c r="N30" s="8">
        <v>16590</v>
      </c>
      <c r="O30" s="8">
        <v>13734</v>
      </c>
      <c r="P30" s="8">
        <v>15095</v>
      </c>
      <c r="Q30" s="8">
        <v>15606</v>
      </c>
      <c r="R30" s="8">
        <v>13296</v>
      </c>
    </row>
    <row r="31" spans="2:18" ht="18">
      <c r="B31" s="10" t="s">
        <v>110</v>
      </c>
      <c r="C31" s="10" t="s">
        <v>113</v>
      </c>
      <c r="D31" s="10" t="s">
        <v>114</v>
      </c>
      <c r="E31" s="9">
        <v>26904</v>
      </c>
      <c r="F31" s="8"/>
      <c r="G31" s="8">
        <v>1790</v>
      </c>
      <c r="H31" s="8">
        <v>1744</v>
      </c>
      <c r="I31" s="8">
        <v>2132</v>
      </c>
      <c r="J31" s="8">
        <v>1929</v>
      </c>
      <c r="K31" s="8">
        <v>2482</v>
      </c>
      <c r="L31" s="8">
        <v>2471</v>
      </c>
      <c r="M31" s="8">
        <v>2316</v>
      </c>
      <c r="N31" s="8">
        <v>2705</v>
      </c>
      <c r="O31" s="8">
        <v>2163</v>
      </c>
      <c r="P31" s="8">
        <v>2468</v>
      </c>
      <c r="Q31" s="8">
        <v>2489</v>
      </c>
      <c r="R31" s="8">
        <v>2215</v>
      </c>
    </row>
    <row r="32" spans="2:18" ht="18">
      <c r="B32" s="11" t="s">
        <v>115</v>
      </c>
      <c r="C32" s="11" t="s">
        <v>116</v>
      </c>
      <c r="D32" s="11" t="s">
        <v>117</v>
      </c>
      <c r="E32" s="9">
        <v>163182</v>
      </c>
      <c r="F32" s="8"/>
      <c r="G32" s="8">
        <v>11807</v>
      </c>
      <c r="H32" s="8">
        <v>11246</v>
      </c>
      <c r="I32" s="8">
        <v>13261</v>
      </c>
      <c r="J32" s="8">
        <v>12184</v>
      </c>
      <c r="K32" s="8">
        <v>15407</v>
      </c>
      <c r="L32" s="8">
        <v>14806</v>
      </c>
      <c r="M32" s="8">
        <v>13905</v>
      </c>
      <c r="N32" s="8">
        <v>16006</v>
      </c>
      <c r="O32" s="8">
        <v>13701</v>
      </c>
      <c r="P32" s="8">
        <v>14043</v>
      </c>
      <c r="Q32" s="8">
        <v>14418</v>
      </c>
      <c r="R32" s="8">
        <v>12398</v>
      </c>
    </row>
    <row r="33" spans="2:18" ht="18">
      <c r="B33" s="11" t="s">
        <v>118</v>
      </c>
      <c r="C33" s="11" t="s">
        <v>119</v>
      </c>
      <c r="D33" s="11" t="s">
        <v>120</v>
      </c>
      <c r="E33" s="9">
        <v>126677</v>
      </c>
      <c r="F33" s="8"/>
      <c r="G33" s="8">
        <v>9020</v>
      </c>
      <c r="H33" s="8">
        <v>8785</v>
      </c>
      <c r="I33" s="8">
        <v>10503</v>
      </c>
      <c r="J33" s="8">
        <v>9377</v>
      </c>
      <c r="K33" s="8">
        <v>11809</v>
      </c>
      <c r="L33" s="8">
        <v>11739</v>
      </c>
      <c r="M33" s="8">
        <v>10809</v>
      </c>
      <c r="N33" s="8">
        <v>12008</v>
      </c>
      <c r="O33" s="8">
        <v>10226</v>
      </c>
      <c r="P33" s="8">
        <v>10869</v>
      </c>
      <c r="Q33" s="8">
        <v>11160</v>
      </c>
      <c r="R33" s="8">
        <v>10372</v>
      </c>
    </row>
    <row r="34" spans="2:18" ht="18">
      <c r="B34" s="11" t="s">
        <v>121</v>
      </c>
      <c r="C34" s="11" t="s">
        <v>122</v>
      </c>
      <c r="D34" s="11" t="s">
        <v>123</v>
      </c>
      <c r="E34" s="9">
        <v>88749</v>
      </c>
      <c r="F34" s="8"/>
      <c r="G34" s="8">
        <v>6285</v>
      </c>
      <c r="H34" s="8">
        <v>5907</v>
      </c>
      <c r="I34" s="8">
        <v>6994</v>
      </c>
      <c r="J34" s="8">
        <v>6512</v>
      </c>
      <c r="K34" s="8">
        <v>8251</v>
      </c>
      <c r="L34" s="8">
        <v>8055</v>
      </c>
      <c r="M34" s="8">
        <v>7682</v>
      </c>
      <c r="N34" s="8">
        <v>8637</v>
      </c>
      <c r="O34" s="8">
        <v>7469</v>
      </c>
      <c r="P34" s="8">
        <v>7733</v>
      </c>
      <c r="Q34" s="8">
        <v>8131</v>
      </c>
      <c r="R34" s="8">
        <v>7093</v>
      </c>
    </row>
    <row r="35" spans="2:18" ht="18.75" thickBot="1">
      <c r="B35" s="12" t="s">
        <v>124</v>
      </c>
      <c r="C35" s="12" t="s">
        <v>125</v>
      </c>
      <c r="D35" s="12" t="s">
        <v>126</v>
      </c>
      <c r="E35" s="13">
        <v>80883</v>
      </c>
      <c r="F35" s="13"/>
      <c r="G35" s="13">
        <v>4974</v>
      </c>
      <c r="H35" s="13">
        <v>5038</v>
      </c>
      <c r="I35" s="13">
        <v>6206</v>
      </c>
      <c r="J35" s="13">
        <v>5713</v>
      </c>
      <c r="K35" s="13">
        <v>7383</v>
      </c>
      <c r="L35" s="13">
        <v>7150</v>
      </c>
      <c r="M35" s="13">
        <v>6701</v>
      </c>
      <c r="N35" s="13">
        <v>7739</v>
      </c>
      <c r="O35" s="13">
        <v>7840</v>
      </c>
      <c r="P35" s="13">
        <v>8103</v>
      </c>
      <c r="Q35" s="13">
        <v>7444</v>
      </c>
      <c r="R35" s="13">
        <v>6592</v>
      </c>
    </row>
    <row r="36" spans="2:18" ht="18.75" thickTop="1">
      <c r="C36" s="14" t="s">
        <v>127</v>
      </c>
      <c r="E36" s="15">
        <v>4954334.5</v>
      </c>
      <c r="G36" s="15">
        <v>338212.5</v>
      </c>
      <c r="H36" s="15">
        <v>322244</v>
      </c>
      <c r="I36" s="15">
        <v>388473</v>
      </c>
      <c r="J36" s="15">
        <v>355844.5</v>
      </c>
      <c r="K36" s="15">
        <v>461680.5</v>
      </c>
      <c r="L36" s="15">
        <v>455999</v>
      </c>
      <c r="M36" s="15">
        <v>428911.5</v>
      </c>
      <c r="N36" s="15">
        <v>496131</v>
      </c>
      <c r="O36" s="15">
        <v>421008.5</v>
      </c>
      <c r="P36" s="15">
        <v>441830</v>
      </c>
      <c r="Q36" s="15">
        <v>446429</v>
      </c>
      <c r="R36" s="15">
        <v>397571</v>
      </c>
    </row>
  </sheetData>
  <mergeCells count="1">
    <mergeCell ref="B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showGridLines="0" zoomScale="85" zoomScaleNormal="85" workbookViewId="0"/>
  </sheetViews>
  <sheetFormatPr baseColWidth="10" defaultRowHeight="15"/>
  <cols>
    <col min="1" max="1" width="11.42578125" style="1"/>
    <col min="2" max="2" width="45.28515625" style="1" bestFit="1" customWidth="1"/>
    <col min="3" max="3" width="55" style="1" bestFit="1" customWidth="1"/>
    <col min="4" max="4" width="17" style="1" hidden="1" customWidth="1"/>
    <col min="5" max="5" width="15.140625" style="1" bestFit="1" customWidth="1"/>
    <col min="6" max="6" width="3.7109375" style="1" customWidth="1"/>
    <col min="7" max="7" width="13.42578125" style="1" bestFit="1" customWidth="1"/>
    <col min="8" max="10" width="13.7109375" style="1" bestFit="1" customWidth="1"/>
    <col min="11" max="11" width="13.85546875" style="1" bestFit="1" customWidth="1"/>
    <col min="12" max="12" width="14" style="1" bestFit="1" customWidth="1"/>
    <col min="13" max="13" width="13.5703125" style="1" bestFit="1" customWidth="1"/>
    <col min="14" max="14" width="13.7109375" style="1" bestFit="1" customWidth="1"/>
    <col min="15" max="15" width="13.5703125" style="1" bestFit="1" customWidth="1"/>
    <col min="16" max="16" width="13.85546875" style="1" bestFit="1" customWidth="1"/>
    <col min="17" max="17" width="14.28515625" style="1" bestFit="1" customWidth="1"/>
    <col min="18" max="18" width="14" style="1" bestFit="1" customWidth="1"/>
    <col min="19" max="16384" width="11.42578125" style="1"/>
  </cols>
  <sheetData>
    <row r="1" spans="2:18" ht="30.75" customHeight="1">
      <c r="B1" s="179" t="s">
        <v>128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2:18" ht="18">
      <c r="B2" s="16" t="s">
        <v>47</v>
      </c>
      <c r="C2" s="16" t="s">
        <v>48</v>
      </c>
      <c r="D2" s="16" t="s">
        <v>49</v>
      </c>
      <c r="E2" s="17" t="s">
        <v>41</v>
      </c>
      <c r="F2" s="4"/>
      <c r="G2" s="18">
        <v>45292</v>
      </c>
      <c r="H2" s="18">
        <v>45323</v>
      </c>
      <c r="I2" s="18">
        <v>45352</v>
      </c>
      <c r="J2" s="18">
        <v>45383</v>
      </c>
      <c r="K2" s="18">
        <v>45413</v>
      </c>
      <c r="L2" s="18">
        <v>45444</v>
      </c>
      <c r="M2" s="18">
        <v>45474</v>
      </c>
      <c r="N2" s="18">
        <v>45505</v>
      </c>
      <c r="O2" s="18">
        <v>45536</v>
      </c>
      <c r="P2" s="18">
        <v>45566</v>
      </c>
      <c r="Q2" s="18">
        <v>45597</v>
      </c>
      <c r="R2" s="18">
        <v>45627</v>
      </c>
    </row>
    <row r="3" spans="2:18" ht="18">
      <c r="B3" s="19" t="s">
        <v>50</v>
      </c>
      <c r="C3" s="19" t="s">
        <v>51</v>
      </c>
      <c r="D3" s="19" t="s">
        <v>52</v>
      </c>
      <c r="E3" s="8">
        <v>430265</v>
      </c>
      <c r="F3" s="8"/>
      <c r="G3" s="8">
        <v>27317</v>
      </c>
      <c r="H3" s="8">
        <v>27235.5</v>
      </c>
      <c r="I3" s="8">
        <v>33509</v>
      </c>
      <c r="J3" s="8">
        <v>26990.5</v>
      </c>
      <c r="K3" s="8">
        <v>38905</v>
      </c>
      <c r="L3" s="8">
        <v>39257</v>
      </c>
      <c r="M3" s="8">
        <v>39529</v>
      </c>
      <c r="N3" s="8">
        <v>42179.5</v>
      </c>
      <c r="O3" s="8">
        <v>39959.5</v>
      </c>
      <c r="P3" s="8">
        <v>40522</v>
      </c>
      <c r="Q3" s="8">
        <v>40037</v>
      </c>
      <c r="R3" s="8">
        <v>34824</v>
      </c>
    </row>
    <row r="4" spans="2:18" ht="18">
      <c r="B4" s="19" t="s">
        <v>50</v>
      </c>
      <c r="C4" s="19" t="s">
        <v>53</v>
      </c>
      <c r="D4" s="19" t="s">
        <v>54</v>
      </c>
      <c r="E4" s="8">
        <v>159386</v>
      </c>
      <c r="F4" s="8"/>
      <c r="G4" s="8">
        <v>10736</v>
      </c>
      <c r="H4" s="8">
        <v>10537</v>
      </c>
      <c r="I4" s="8">
        <v>12770</v>
      </c>
      <c r="J4" s="8">
        <v>10488</v>
      </c>
      <c r="K4" s="8">
        <v>14292</v>
      </c>
      <c r="L4" s="8">
        <v>14626</v>
      </c>
      <c r="M4" s="8">
        <v>14502</v>
      </c>
      <c r="N4" s="8">
        <v>15825</v>
      </c>
      <c r="O4" s="8">
        <v>13931</v>
      </c>
      <c r="P4" s="8">
        <v>14170</v>
      </c>
      <c r="Q4" s="8">
        <v>14517</v>
      </c>
      <c r="R4" s="8">
        <v>12992</v>
      </c>
    </row>
    <row r="5" spans="2:18" ht="18">
      <c r="B5" s="19" t="s">
        <v>50</v>
      </c>
      <c r="C5" s="19" t="s">
        <v>55</v>
      </c>
      <c r="D5" s="19" t="s">
        <v>56</v>
      </c>
      <c r="E5" s="8">
        <v>52287</v>
      </c>
      <c r="F5" s="8"/>
      <c r="G5" s="8">
        <v>3284</v>
      </c>
      <c r="H5" s="8">
        <v>3424</v>
      </c>
      <c r="I5" s="8">
        <v>4011</v>
      </c>
      <c r="J5" s="8">
        <v>3452</v>
      </c>
      <c r="K5" s="8">
        <v>4719</v>
      </c>
      <c r="L5" s="8">
        <v>4785</v>
      </c>
      <c r="M5" s="8">
        <v>4761</v>
      </c>
      <c r="N5" s="8">
        <v>5093</v>
      </c>
      <c r="O5" s="8">
        <v>4765</v>
      </c>
      <c r="P5" s="8">
        <v>4742</v>
      </c>
      <c r="Q5" s="8">
        <v>4897</v>
      </c>
      <c r="R5" s="8">
        <v>4354</v>
      </c>
    </row>
    <row r="6" spans="2:18" ht="18">
      <c r="B6" s="20" t="s">
        <v>50</v>
      </c>
      <c r="C6" s="20" t="s">
        <v>57</v>
      </c>
      <c r="D6" s="20" t="s">
        <v>58</v>
      </c>
      <c r="E6" s="8">
        <v>42179</v>
      </c>
      <c r="F6" s="8"/>
      <c r="G6" s="8">
        <v>2693</v>
      </c>
      <c r="H6" s="8">
        <v>2689</v>
      </c>
      <c r="I6" s="8">
        <v>3238</v>
      </c>
      <c r="J6" s="8">
        <v>2869</v>
      </c>
      <c r="K6" s="8">
        <v>3806</v>
      </c>
      <c r="L6" s="8">
        <v>3889</v>
      </c>
      <c r="M6" s="8">
        <v>3818</v>
      </c>
      <c r="N6" s="8">
        <v>4072</v>
      </c>
      <c r="O6" s="8">
        <v>3849</v>
      </c>
      <c r="P6" s="8">
        <v>3866</v>
      </c>
      <c r="Q6" s="8">
        <v>3806</v>
      </c>
      <c r="R6" s="8">
        <v>3584</v>
      </c>
    </row>
    <row r="7" spans="2:18" ht="18">
      <c r="B7" s="21" t="s">
        <v>59</v>
      </c>
      <c r="C7" s="21" t="s">
        <v>60</v>
      </c>
      <c r="D7" s="21" t="s">
        <v>61</v>
      </c>
      <c r="E7" s="8">
        <v>299845</v>
      </c>
      <c r="F7" s="8"/>
      <c r="G7" s="8">
        <v>19794.5</v>
      </c>
      <c r="H7" s="8">
        <v>18804</v>
      </c>
      <c r="I7" s="8">
        <v>23968.5</v>
      </c>
      <c r="J7" s="8">
        <v>22126.5</v>
      </c>
      <c r="K7" s="8">
        <v>25262</v>
      </c>
      <c r="L7" s="8">
        <v>28179.5</v>
      </c>
      <c r="M7" s="8">
        <v>25753.5</v>
      </c>
      <c r="N7" s="8">
        <v>31803</v>
      </c>
      <c r="O7" s="8">
        <v>24622.5</v>
      </c>
      <c r="P7" s="8">
        <v>25931</v>
      </c>
      <c r="Q7" s="8">
        <v>28384</v>
      </c>
      <c r="R7" s="8">
        <v>25216</v>
      </c>
    </row>
    <row r="8" spans="2:18" ht="18">
      <c r="B8" s="19" t="s">
        <v>59</v>
      </c>
      <c r="C8" s="19" t="s">
        <v>68</v>
      </c>
      <c r="D8" s="19" t="s">
        <v>69</v>
      </c>
      <c r="E8" s="8">
        <v>31074</v>
      </c>
      <c r="F8" s="8"/>
      <c r="G8" s="8">
        <v>2222</v>
      </c>
      <c r="H8" s="8">
        <v>2100</v>
      </c>
      <c r="I8" s="8">
        <v>2610</v>
      </c>
      <c r="J8" s="8">
        <v>2375</v>
      </c>
      <c r="K8" s="8">
        <v>2744</v>
      </c>
      <c r="L8" s="8">
        <v>2961</v>
      </c>
      <c r="M8" s="8">
        <v>2695</v>
      </c>
      <c r="N8" s="8">
        <v>3126</v>
      </c>
      <c r="O8" s="8">
        <v>2497</v>
      </c>
      <c r="P8" s="8">
        <v>2538</v>
      </c>
      <c r="Q8" s="8">
        <v>2756</v>
      </c>
      <c r="R8" s="8">
        <v>2450</v>
      </c>
    </row>
    <row r="9" spans="2:18" ht="18">
      <c r="B9" s="19" t="s">
        <v>59</v>
      </c>
      <c r="C9" s="19" t="s">
        <v>62</v>
      </c>
      <c r="D9" s="19" t="s">
        <v>63</v>
      </c>
      <c r="E9" s="8">
        <v>2257</v>
      </c>
      <c r="F9" s="8"/>
      <c r="G9" s="8">
        <v>164</v>
      </c>
      <c r="H9" s="8">
        <v>171</v>
      </c>
      <c r="I9" s="8">
        <v>189</v>
      </c>
      <c r="J9" s="8">
        <v>171</v>
      </c>
      <c r="K9" s="8">
        <v>191</v>
      </c>
      <c r="L9" s="8">
        <v>204</v>
      </c>
      <c r="M9" s="8">
        <v>188</v>
      </c>
      <c r="N9" s="8">
        <v>223</v>
      </c>
      <c r="O9" s="8">
        <v>180</v>
      </c>
      <c r="P9" s="8">
        <v>188</v>
      </c>
      <c r="Q9" s="8">
        <v>204</v>
      </c>
      <c r="R9" s="8">
        <v>184</v>
      </c>
    </row>
    <row r="10" spans="2:18" ht="18">
      <c r="B10" s="20" t="s">
        <v>59</v>
      </c>
      <c r="C10" s="20" t="s">
        <v>64</v>
      </c>
      <c r="D10" s="20" t="s">
        <v>65</v>
      </c>
      <c r="E10" s="8">
        <v>24</v>
      </c>
      <c r="F10" s="8"/>
      <c r="G10" s="8">
        <v>1</v>
      </c>
      <c r="H10" s="8">
        <v>1</v>
      </c>
      <c r="I10" s="8">
        <v>1</v>
      </c>
      <c r="J10" s="8">
        <v>2</v>
      </c>
      <c r="K10" s="8">
        <v>2</v>
      </c>
      <c r="L10" s="8">
        <v>3</v>
      </c>
      <c r="M10" s="8">
        <v>2</v>
      </c>
      <c r="N10" s="8">
        <v>3</v>
      </c>
      <c r="O10" s="8">
        <v>2</v>
      </c>
      <c r="P10" s="8">
        <v>2</v>
      </c>
      <c r="Q10" s="8">
        <v>3</v>
      </c>
      <c r="R10" s="8">
        <v>2</v>
      </c>
    </row>
    <row r="11" spans="2:18" ht="18">
      <c r="B11" s="22" t="s">
        <v>77</v>
      </c>
      <c r="C11" s="22" t="s">
        <v>78</v>
      </c>
      <c r="D11" s="22" t="s">
        <v>79</v>
      </c>
      <c r="E11" s="8">
        <v>280587.5</v>
      </c>
      <c r="F11" s="8"/>
      <c r="G11" s="8">
        <v>18724.5</v>
      </c>
      <c r="H11" s="8">
        <v>18556.5</v>
      </c>
      <c r="I11" s="8">
        <v>22398</v>
      </c>
      <c r="J11" s="8">
        <v>18354</v>
      </c>
      <c r="K11" s="8">
        <v>25242</v>
      </c>
      <c r="L11" s="8">
        <v>26030</v>
      </c>
      <c r="M11" s="8">
        <v>25715.5</v>
      </c>
      <c r="N11" s="8">
        <v>27545</v>
      </c>
      <c r="O11" s="8">
        <v>24160</v>
      </c>
      <c r="P11" s="8">
        <v>24737</v>
      </c>
      <c r="Q11" s="8">
        <v>25861</v>
      </c>
      <c r="R11" s="8">
        <v>23264</v>
      </c>
    </row>
    <row r="12" spans="2:18" ht="18">
      <c r="B12" s="21" t="s">
        <v>72</v>
      </c>
      <c r="C12" s="21" t="s">
        <v>75</v>
      </c>
      <c r="D12" s="21" t="s">
        <v>76</v>
      </c>
      <c r="E12" s="8">
        <v>183836</v>
      </c>
      <c r="F12" s="8"/>
      <c r="G12" s="8">
        <v>12531</v>
      </c>
      <c r="H12" s="8">
        <v>12917.5</v>
      </c>
      <c r="I12" s="8">
        <v>13651</v>
      </c>
      <c r="J12" s="8">
        <v>13556</v>
      </c>
      <c r="K12" s="8">
        <v>16738.5</v>
      </c>
      <c r="L12" s="8">
        <v>17204</v>
      </c>
      <c r="M12" s="8">
        <v>18077</v>
      </c>
      <c r="N12" s="8">
        <v>17520.5</v>
      </c>
      <c r="O12" s="8">
        <v>14710.5</v>
      </c>
      <c r="P12" s="8">
        <v>15560</v>
      </c>
      <c r="Q12" s="8">
        <v>16787</v>
      </c>
      <c r="R12" s="8">
        <v>14583</v>
      </c>
    </row>
    <row r="13" spans="2:18" ht="18">
      <c r="B13" s="20" t="s">
        <v>72</v>
      </c>
      <c r="C13" s="20" t="s">
        <v>73</v>
      </c>
      <c r="D13" s="20" t="s">
        <v>74</v>
      </c>
      <c r="E13" s="8">
        <v>28899</v>
      </c>
      <c r="F13" s="8"/>
      <c r="G13" s="8">
        <v>1934</v>
      </c>
      <c r="H13" s="8">
        <v>2020</v>
      </c>
      <c r="I13" s="8">
        <v>2123</v>
      </c>
      <c r="J13" s="8">
        <v>2168</v>
      </c>
      <c r="K13" s="8">
        <v>2662</v>
      </c>
      <c r="L13" s="8">
        <v>2727</v>
      </c>
      <c r="M13" s="8">
        <v>2745</v>
      </c>
      <c r="N13" s="8">
        <v>2643</v>
      </c>
      <c r="O13" s="8">
        <v>2301</v>
      </c>
      <c r="P13" s="8">
        <v>2425</v>
      </c>
      <c r="Q13" s="8">
        <v>2776</v>
      </c>
      <c r="R13" s="8">
        <v>2375</v>
      </c>
    </row>
    <row r="14" spans="2:18" ht="18">
      <c r="B14" s="22" t="s">
        <v>118</v>
      </c>
      <c r="C14" s="22" t="s">
        <v>119</v>
      </c>
      <c r="D14" s="22" t="s">
        <v>120</v>
      </c>
      <c r="E14" s="8">
        <v>96808</v>
      </c>
      <c r="F14" s="8"/>
      <c r="G14" s="8">
        <v>5879</v>
      </c>
      <c r="H14" s="8">
        <v>5978</v>
      </c>
      <c r="I14" s="8">
        <v>7071</v>
      </c>
      <c r="J14" s="8">
        <v>6608</v>
      </c>
      <c r="K14" s="8">
        <v>9186</v>
      </c>
      <c r="L14" s="8">
        <v>9253</v>
      </c>
      <c r="M14" s="8">
        <v>8693</v>
      </c>
      <c r="N14" s="8">
        <v>9569</v>
      </c>
      <c r="O14" s="8">
        <v>8573</v>
      </c>
      <c r="P14" s="8">
        <v>8705</v>
      </c>
      <c r="Q14" s="8">
        <v>9271</v>
      </c>
      <c r="R14" s="8">
        <v>8022</v>
      </c>
    </row>
    <row r="15" spans="2:18" ht="18">
      <c r="B15" s="22" t="s">
        <v>107</v>
      </c>
      <c r="C15" s="22" t="s">
        <v>108</v>
      </c>
      <c r="D15" s="22" t="s">
        <v>109</v>
      </c>
      <c r="E15" s="8">
        <v>54556</v>
      </c>
      <c r="F15" s="8"/>
      <c r="G15" s="8">
        <v>3364.5</v>
      </c>
      <c r="H15" s="8">
        <v>3881</v>
      </c>
      <c r="I15" s="8">
        <v>3970.5</v>
      </c>
      <c r="J15" s="8">
        <v>3688</v>
      </c>
      <c r="K15" s="8">
        <v>5690</v>
      </c>
      <c r="L15" s="8">
        <v>5274.5</v>
      </c>
      <c r="M15" s="8">
        <v>4257.5</v>
      </c>
      <c r="N15" s="8">
        <v>5797.5</v>
      </c>
      <c r="O15" s="8">
        <v>5025</v>
      </c>
      <c r="P15" s="8">
        <v>4480</v>
      </c>
      <c r="Q15" s="8">
        <v>4931</v>
      </c>
      <c r="R15" s="8">
        <v>4196.5</v>
      </c>
    </row>
    <row r="16" spans="2:18" ht="18">
      <c r="B16" s="22" t="s">
        <v>102</v>
      </c>
      <c r="C16" s="22" t="s">
        <v>0</v>
      </c>
      <c r="D16" s="22" t="s">
        <v>103</v>
      </c>
      <c r="E16" s="8">
        <v>28664</v>
      </c>
      <c r="F16" s="8"/>
      <c r="G16" s="8">
        <v>1871</v>
      </c>
      <c r="H16" s="8">
        <v>1972</v>
      </c>
      <c r="I16" s="8">
        <v>2291</v>
      </c>
      <c r="J16" s="8">
        <v>1993</v>
      </c>
      <c r="K16" s="8">
        <v>2647</v>
      </c>
      <c r="L16" s="8">
        <v>2658</v>
      </c>
      <c r="M16" s="8">
        <v>2469</v>
      </c>
      <c r="N16" s="8">
        <v>2848</v>
      </c>
      <c r="O16" s="8">
        <v>2428</v>
      </c>
      <c r="P16" s="8">
        <v>2520</v>
      </c>
      <c r="Q16" s="8">
        <v>2720</v>
      </c>
      <c r="R16" s="8">
        <v>2247</v>
      </c>
    </row>
    <row r="17" spans="2:18" ht="18">
      <c r="B17" s="22" t="s">
        <v>110</v>
      </c>
      <c r="C17" s="22" t="s">
        <v>111</v>
      </c>
      <c r="D17" s="22" t="s">
        <v>112</v>
      </c>
      <c r="E17" s="8">
        <v>16704</v>
      </c>
      <c r="F17" s="8"/>
      <c r="G17" s="8">
        <v>1346</v>
      </c>
      <c r="H17" s="8">
        <v>1042</v>
      </c>
      <c r="I17" s="8">
        <v>1428</v>
      </c>
      <c r="J17" s="8">
        <v>1044</v>
      </c>
      <c r="K17" s="8">
        <v>1722</v>
      </c>
      <c r="L17" s="8">
        <v>1403</v>
      </c>
      <c r="M17" s="8">
        <v>1439</v>
      </c>
      <c r="N17" s="8">
        <v>1587</v>
      </c>
      <c r="O17" s="8">
        <v>1127</v>
      </c>
      <c r="P17" s="8">
        <v>1447</v>
      </c>
      <c r="Q17" s="8">
        <v>1525</v>
      </c>
      <c r="R17" s="8">
        <v>1594</v>
      </c>
    </row>
    <row r="18" spans="2:18" ht="18">
      <c r="B18" s="22" t="s">
        <v>121</v>
      </c>
      <c r="C18" s="22" t="s">
        <v>122</v>
      </c>
      <c r="D18" s="22" t="s">
        <v>123</v>
      </c>
      <c r="E18" s="8">
        <v>13850</v>
      </c>
      <c r="F18" s="8"/>
      <c r="G18" s="8">
        <v>1049</v>
      </c>
      <c r="H18" s="8">
        <v>973</v>
      </c>
      <c r="I18" s="8">
        <v>1084</v>
      </c>
      <c r="J18" s="8">
        <v>932</v>
      </c>
      <c r="K18" s="8">
        <v>1287</v>
      </c>
      <c r="L18" s="8">
        <v>1257</v>
      </c>
      <c r="M18" s="8">
        <v>1111</v>
      </c>
      <c r="N18" s="8">
        <v>1291</v>
      </c>
      <c r="O18" s="8">
        <v>1217</v>
      </c>
      <c r="P18" s="8">
        <v>1244</v>
      </c>
      <c r="Q18" s="8">
        <v>1259</v>
      </c>
      <c r="R18" s="8">
        <v>1146</v>
      </c>
    </row>
    <row r="19" spans="2:18" ht="18">
      <c r="B19" s="22" t="s">
        <v>115</v>
      </c>
      <c r="C19" s="22" t="s">
        <v>116</v>
      </c>
      <c r="D19" s="22" t="s">
        <v>117</v>
      </c>
      <c r="E19" s="8">
        <v>6957</v>
      </c>
      <c r="F19" s="8"/>
      <c r="G19" s="8">
        <v>538</v>
      </c>
      <c r="H19" s="8">
        <v>454</v>
      </c>
      <c r="I19" s="8">
        <v>571</v>
      </c>
      <c r="J19" s="8">
        <v>468</v>
      </c>
      <c r="K19" s="8">
        <v>627</v>
      </c>
      <c r="L19" s="8">
        <v>590</v>
      </c>
      <c r="M19" s="8">
        <v>586</v>
      </c>
      <c r="N19" s="8">
        <v>701</v>
      </c>
      <c r="O19" s="8">
        <v>571</v>
      </c>
      <c r="P19" s="8">
        <v>609</v>
      </c>
      <c r="Q19" s="8">
        <v>652</v>
      </c>
      <c r="R19" s="8">
        <v>590</v>
      </c>
    </row>
    <row r="20" spans="2:18" ht="18">
      <c r="B20" s="21" t="s">
        <v>91</v>
      </c>
      <c r="C20" s="21" t="s">
        <v>94</v>
      </c>
      <c r="D20" s="21" t="s">
        <v>95</v>
      </c>
      <c r="E20" s="8">
        <v>2969</v>
      </c>
      <c r="F20" s="8"/>
      <c r="G20" s="8">
        <v>179</v>
      </c>
      <c r="H20" s="8">
        <v>200</v>
      </c>
      <c r="I20" s="8">
        <v>233</v>
      </c>
      <c r="J20" s="8">
        <v>196</v>
      </c>
      <c r="K20" s="8">
        <v>262</v>
      </c>
      <c r="L20" s="8">
        <v>271</v>
      </c>
      <c r="M20" s="8">
        <v>275</v>
      </c>
      <c r="N20" s="8">
        <v>297</v>
      </c>
      <c r="O20" s="8">
        <v>268</v>
      </c>
      <c r="P20" s="8">
        <v>265</v>
      </c>
      <c r="Q20" s="8">
        <v>284</v>
      </c>
      <c r="R20" s="8">
        <v>239</v>
      </c>
    </row>
    <row r="21" spans="2:18" ht="18">
      <c r="B21" s="20" t="s">
        <v>91</v>
      </c>
      <c r="C21" s="20" t="s">
        <v>92</v>
      </c>
      <c r="D21" s="20" t="s">
        <v>93</v>
      </c>
      <c r="E21" s="8">
        <v>564</v>
      </c>
      <c r="F21" s="8"/>
      <c r="G21" s="8">
        <v>27</v>
      </c>
      <c r="H21" s="8">
        <v>32</v>
      </c>
      <c r="I21" s="8">
        <v>41</v>
      </c>
      <c r="J21" s="8">
        <v>46</v>
      </c>
      <c r="K21" s="8">
        <v>60</v>
      </c>
      <c r="L21" s="8">
        <v>55</v>
      </c>
      <c r="M21" s="8">
        <v>53</v>
      </c>
      <c r="N21" s="8">
        <v>47</v>
      </c>
      <c r="O21" s="8">
        <v>49</v>
      </c>
      <c r="P21" s="8">
        <v>48</v>
      </c>
      <c r="Q21" s="8">
        <v>48</v>
      </c>
      <c r="R21" s="8">
        <v>58</v>
      </c>
    </row>
    <row r="22" spans="2:18" ht="18">
      <c r="B22" s="22" t="s">
        <v>124</v>
      </c>
      <c r="C22" s="22" t="s">
        <v>125</v>
      </c>
      <c r="D22" s="22" t="s">
        <v>126</v>
      </c>
      <c r="E22" s="8">
        <v>3241</v>
      </c>
      <c r="F22" s="8"/>
      <c r="G22" s="8">
        <v>191</v>
      </c>
      <c r="H22" s="8">
        <v>200</v>
      </c>
      <c r="I22" s="8">
        <v>259</v>
      </c>
      <c r="J22" s="8">
        <v>217</v>
      </c>
      <c r="K22" s="8">
        <v>275</v>
      </c>
      <c r="L22" s="8">
        <v>313</v>
      </c>
      <c r="M22" s="8">
        <v>322</v>
      </c>
      <c r="N22" s="8">
        <v>340</v>
      </c>
      <c r="O22" s="8">
        <v>295</v>
      </c>
      <c r="P22" s="8">
        <v>305</v>
      </c>
      <c r="Q22" s="8">
        <v>248</v>
      </c>
      <c r="R22" s="8">
        <v>276</v>
      </c>
    </row>
    <row r="23" spans="2:18" ht="18.75" thickBot="1">
      <c r="B23" s="23" t="s">
        <v>80</v>
      </c>
      <c r="C23" s="23" t="s">
        <v>83</v>
      </c>
      <c r="D23" s="23" t="s">
        <v>84</v>
      </c>
      <c r="E23" s="13">
        <v>925</v>
      </c>
      <c r="F23" s="13"/>
      <c r="G23" s="13">
        <v>66</v>
      </c>
      <c r="H23" s="13">
        <v>71</v>
      </c>
      <c r="I23" s="13">
        <v>111</v>
      </c>
      <c r="J23" s="13">
        <v>58</v>
      </c>
      <c r="K23" s="13">
        <v>75</v>
      </c>
      <c r="L23" s="13">
        <v>80</v>
      </c>
      <c r="M23" s="13">
        <v>74</v>
      </c>
      <c r="N23" s="13">
        <v>83</v>
      </c>
      <c r="O23" s="13">
        <v>82</v>
      </c>
      <c r="P23" s="13">
        <v>72</v>
      </c>
      <c r="Q23" s="13">
        <v>92</v>
      </c>
      <c r="R23" s="13">
        <v>61</v>
      </c>
    </row>
    <row r="24" spans="2:18" ht="18.75" thickTop="1">
      <c r="C24" s="14" t="s">
        <v>127</v>
      </c>
      <c r="E24" s="24">
        <f>SUM(E3:E23)</f>
        <v>1735877.5</v>
      </c>
      <c r="F24" s="25"/>
      <c r="G24" s="24">
        <v>113911.5</v>
      </c>
      <c r="H24" s="24">
        <v>113258.5</v>
      </c>
      <c r="I24" s="24">
        <v>135528</v>
      </c>
      <c r="J24" s="24">
        <v>117802</v>
      </c>
      <c r="K24" s="24">
        <v>156394.5</v>
      </c>
      <c r="L24" s="24">
        <v>161020</v>
      </c>
      <c r="M24" s="24">
        <v>157065.5</v>
      </c>
      <c r="N24" s="24">
        <v>172593.5</v>
      </c>
      <c r="O24" s="24">
        <v>150612.5</v>
      </c>
      <c r="P24" s="24">
        <v>154376</v>
      </c>
      <c r="Q24" s="24">
        <v>161058</v>
      </c>
      <c r="R24" s="24">
        <v>142257.5</v>
      </c>
    </row>
  </sheetData>
  <mergeCells count="1">
    <mergeCell ref="B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CFD190206F243B2E34E3011D80BC0" ma:contentTypeVersion="4" ma:contentTypeDescription="Crear nuevo documento." ma:contentTypeScope="" ma:versionID="aa0ec128ea76e382da80098826866a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32f078ab71a2084557b64c6ec8f67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055AF-BECA-40C0-BF0F-7BFCF3FA5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8E64C8-E626-4212-B94C-A6F5337909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8674E-2A7C-4273-8378-0E210C4E0D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METAS DELEG. RT_2024</vt:lpstr>
      <vt:lpstr>METAS X UMF RT 2024</vt:lpstr>
      <vt:lpstr>Piramide RT</vt:lpstr>
      <vt:lpstr>META DELEG EG_2024</vt:lpstr>
      <vt:lpstr>METAS X UMF EG 2024</vt:lpstr>
      <vt:lpstr>Piramide EG</vt:lpstr>
      <vt:lpstr>UMAE EG</vt:lpstr>
      <vt:lpstr>UMAE 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Ivan Vieyra Romero</dc:creator>
  <cp:lastModifiedBy>J Jesus Gomez Almaraz</cp:lastModifiedBy>
  <dcterms:created xsi:type="dcterms:W3CDTF">2024-03-07T17:36:43Z</dcterms:created>
  <dcterms:modified xsi:type="dcterms:W3CDTF">2024-08-08T17:22:38Z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0x01010052ACFD190206F243B2E34E3011D80BC0</vt:lpwstr>
  </property>
</Properties>
</file>